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3A6C347-F482-4301-8952-B92A2B463F86}" xr6:coauthVersionLast="47" xr6:coauthVersionMax="47" xr10:uidLastSave="{00000000-0000-0000-0000-000000000000}"/>
  <bookViews>
    <workbookView xWindow="28860" yWindow="15" windowWidth="29040" windowHeight="17520" xr2:uid="{00000000-000D-0000-FFFF-FFFF00000000}"/>
  </bookViews>
  <sheets>
    <sheet name="BOM" sheetId="3" r:id="rId1"/>
  </sheets>
  <definedNames>
    <definedName name="_xlnm.Print_Area" localSheetId="0">BOM!$A$1:$R$19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" i="3" l="1"/>
  <c r="O17" i="3"/>
  <c r="R17" i="3" s="1"/>
  <c r="Q16" i="3"/>
  <c r="O16" i="3"/>
  <c r="R16" i="3" s="1"/>
  <c r="Q15" i="3"/>
  <c r="O15" i="3"/>
  <c r="R15" i="3" s="1"/>
  <c r="Q14" i="3"/>
  <c r="O14" i="3"/>
  <c r="R14" i="3" s="1"/>
  <c r="Q13" i="3"/>
  <c r="O13" i="3"/>
  <c r="R13" i="3" s="1"/>
  <c r="Q12" i="3"/>
  <c r="O12" i="3"/>
  <c r="R12" i="3" s="1"/>
  <c r="Q11" i="3"/>
  <c r="O11" i="3"/>
  <c r="R11" i="3" s="1"/>
  <c r="G19" i="3" l="1"/>
  <c r="Q18" i="3" l="1"/>
  <c r="O18" i="3"/>
  <c r="R18" i="3" l="1"/>
  <c r="Q10" i="3" l="1"/>
  <c r="O10" i="3"/>
  <c r="R10" i="3" s="1"/>
  <c r="K19" i="3" l="1"/>
  <c r="Q9" i="3"/>
  <c r="O9" i="3"/>
  <c r="R9" i="3" s="1"/>
  <c r="R7" i="3"/>
  <c r="Q7" i="3"/>
  <c r="Q19" i="3" l="1"/>
  <c r="R19" i="3"/>
  <c r="O19" i="3"/>
  <c r="P11" i="3" l="1"/>
  <c r="P17" i="3"/>
  <c r="P12" i="3"/>
  <c r="P16" i="3"/>
  <c r="P15" i="3"/>
  <c r="P13" i="3"/>
  <c r="P14" i="3"/>
  <c r="P18" i="3"/>
  <c r="P10" i="3"/>
  <c r="P9" i="3"/>
  <c r="P19" i="3" l="1"/>
</calcChain>
</file>

<file path=xl/sharedStrings.xml><?xml version="1.0" encoding="utf-8"?>
<sst xmlns="http://schemas.openxmlformats.org/spreadsheetml/2006/main" count="85" uniqueCount="76">
  <si>
    <t>NOMENCLATURE</t>
  </si>
  <si>
    <t>TOTAL</t>
  </si>
  <si>
    <t>DESCRIPTION</t>
  </si>
  <si>
    <t>JLPCB</t>
  </si>
  <si>
    <t>#</t>
  </si>
  <si>
    <t>JLCPCB</t>
  </si>
  <si>
    <t>SUPPLIER</t>
  </si>
  <si>
    <t>QTY</t>
  </si>
  <si>
    <t>MANUFACTURER</t>
  </si>
  <si>
    <t>MANUFACTURER REF.</t>
  </si>
  <si>
    <t>SUPPLIER REF.</t>
  </si>
  <si>
    <t>FABRICATION COUNT</t>
  </si>
  <si>
    <t>PARAMETERS</t>
  </si>
  <si>
    <t>PRICE 
[€HT]</t>
  </si>
  <si>
    <t>TOTAL 
1 FAB
[€HT]</t>
  </si>
  <si>
    <t>Height
[mm]</t>
  </si>
  <si>
    <t>PART
[%]</t>
  </si>
  <si>
    <t>MAX</t>
  </si>
  <si>
    <t>VALUE</t>
  </si>
  <si>
    <t>FOOTPRINT</t>
  </si>
  <si>
    <t>10k</t>
  </si>
  <si>
    <t>CHECK</t>
  </si>
  <si>
    <t>REQUIRED</t>
  </si>
  <si>
    <t>DIGIKEY</t>
  </si>
  <si>
    <t>Keystone Electronics</t>
  </si>
  <si>
    <t>1206</t>
  </si>
  <si>
    <t>Q1</t>
  </si>
  <si>
    <t>SW1</t>
  </si>
  <si>
    <t>Battery holder</t>
  </si>
  <si>
    <t>YAGEO</t>
  </si>
  <si>
    <t>-</t>
  </si>
  <si>
    <t>PCB - Ep. 1.6 mm - 2 layers - Green - x10 + 2 x Stencil 470x370- Port DDP</t>
  </si>
  <si>
    <t>R1,R2</t>
  </si>
  <si>
    <t>CN2</t>
  </si>
  <si>
    <t>TP4</t>
  </si>
  <si>
    <t>BAT1,BAT2,BAT3</t>
  </si>
  <si>
    <t>M1</t>
  </si>
  <si>
    <t>C1,C2,C3,C4,C5,
C6,C7</t>
  </si>
  <si>
    <t>LED1,LED2,LED3,
LED4,LED5,LED6</t>
  </si>
  <si>
    <t>100n</t>
  </si>
  <si>
    <t>1/4W, 5%</t>
  </si>
  <si>
    <t>CER, X7R, 10%, 16V</t>
  </si>
  <si>
    <t>Hirose Electric Co Ltd</t>
  </si>
  <si>
    <t>U.FL-R-SMT-1</t>
  </si>
  <si>
    <t>no</t>
  </si>
  <si>
    <t>SK6812</t>
  </si>
  <si>
    <t>OPSCO Optoelectronics</t>
  </si>
  <si>
    <t>LCSC</t>
  </si>
  <si>
    <t>G-Switch</t>
  </si>
  <si>
    <t>GT-TS090A-H025-L5</t>
  </si>
  <si>
    <t>C5378720</t>
  </si>
  <si>
    <t>36-5001-ND</t>
  </si>
  <si>
    <t>5001</t>
  </si>
  <si>
    <t>MYOUNG</t>
  </si>
  <si>
    <t>MY-AAA-20-J</t>
  </si>
  <si>
    <t>C6937107</t>
  </si>
  <si>
    <t>AO3401</t>
  </si>
  <si>
    <t>Hottech</t>
  </si>
  <si>
    <t>MINKRNL V1.00</t>
  </si>
  <si>
    <t>Romain LABBÉ</t>
  </si>
  <si>
    <t>Led SK6812</t>
  </si>
  <si>
    <t>Connecteur UFL</t>
  </si>
  <si>
    <t>Point de test</t>
  </si>
  <si>
    <t>MOSFET</t>
  </si>
  <si>
    <t>C88374</t>
  </si>
  <si>
    <t>Tactil Switch SPST 160gf</t>
  </si>
  <si>
    <t>6,4x6,2</t>
  </si>
  <si>
    <t>C2686890</t>
  </si>
  <si>
    <t>V1.00 - Romain LABBÉ - 31/01/2026</t>
  </si>
  <si>
    <t>C53261043</t>
  </si>
  <si>
    <t>C2907423</t>
  </si>
  <si>
    <t>C2180991</t>
  </si>
  <si>
    <t>CC1206KRX7R7BB104</t>
  </si>
  <si>
    <t>FOJAN</t>
  </si>
  <si>
    <t>FRC1206J103 TS</t>
  </si>
  <si>
    <t>MINIPIX-V3.30 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</si>
</sst>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0.00\ \%"/>
    <numFmt numFmtId="166" formatCode="#,##0.00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0" fillId="0" borderId="28" applyNumberFormat="0" applyFill="0" applyAlignment="0" applyProtection="0"/>
    <xf numFmtId="0" fontId="11" fillId="0" borderId="29" applyNumberFormat="0" applyFill="0" applyAlignment="0" applyProtection="0"/>
    <xf numFmtId="0" fontId="12" fillId="0" borderId="30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31" applyNumberFormat="0" applyAlignment="0" applyProtection="0"/>
    <xf numFmtId="0" fontId="17" fillId="8" borderId="32" applyNumberFormat="0" applyAlignment="0" applyProtection="0"/>
    <xf numFmtId="0" fontId="18" fillId="8" borderId="31" applyNumberFormat="0" applyAlignment="0" applyProtection="0"/>
    <xf numFmtId="0" fontId="19" fillId="0" borderId="33" applyNumberFormat="0" applyFill="0" applyAlignment="0" applyProtection="0"/>
    <xf numFmtId="0" fontId="1" fillId="9" borderId="34" applyNumberFormat="0" applyAlignment="0" applyProtection="0"/>
    <xf numFmtId="0" fontId="7" fillId="0" borderId="0" applyNumberFormat="0" applyFill="0" applyBorder="0" applyAlignment="0" applyProtection="0"/>
    <xf numFmtId="0" fontId="8" fillId="10" borderId="3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6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2" borderId="21" xfId="0" applyNumberFormat="1" applyFont="1" applyFill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8" fontId="2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right"/>
    </xf>
    <xf numFmtId="0" fontId="1" fillId="2" borderId="3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/>
    </xf>
    <xf numFmtId="164" fontId="0" fillId="0" borderId="55" xfId="0" applyNumberFormat="1" applyBorder="1" applyAlignment="1">
      <alignment horizontal="right" vertical="center" indent="1"/>
    </xf>
    <xf numFmtId="164" fontId="0" fillId="3" borderId="56" xfId="0" applyNumberFormat="1" applyFill="1" applyBorder="1" applyAlignment="1">
      <alignment horizontal="right" vertical="center" indent="1"/>
    </xf>
    <xf numFmtId="164" fontId="6" fillId="0" borderId="43" xfId="0" applyNumberFormat="1" applyFont="1" applyBorder="1" applyAlignment="1">
      <alignment horizontal="right" vertical="center" indent="1"/>
    </xf>
    <xf numFmtId="165" fontId="0" fillId="0" borderId="45" xfId="0" applyNumberFormat="1" applyBorder="1" applyAlignment="1">
      <alignment horizontal="right" vertical="center" indent="1"/>
    </xf>
    <xf numFmtId="165" fontId="0" fillId="3" borderId="46" xfId="0" applyNumberFormat="1" applyFill="1" applyBorder="1" applyAlignment="1">
      <alignment horizontal="right" vertical="center" indent="1"/>
    </xf>
    <xf numFmtId="165" fontId="6" fillId="0" borderId="47" xfId="0" applyNumberFormat="1" applyFont="1" applyBorder="1" applyAlignment="1">
      <alignment horizontal="right" vertical="center" indent="1"/>
    </xf>
    <xf numFmtId="164" fontId="0" fillId="0" borderId="50" xfId="0" applyNumberFormat="1" applyBorder="1" applyAlignment="1">
      <alignment horizontal="right" vertical="center" indent="1"/>
    </xf>
    <xf numFmtId="164" fontId="0" fillId="0" borderId="51" xfId="0" applyNumberFormat="1" applyBorder="1" applyAlignment="1">
      <alignment horizontal="right" vertical="center" indent="1"/>
    </xf>
    <xf numFmtId="164" fontId="6" fillId="0" borderId="52" xfId="0" applyNumberFormat="1" applyFont="1" applyBorder="1" applyAlignment="1">
      <alignment horizontal="right" vertical="center" indent="1"/>
    </xf>
    <xf numFmtId="0" fontId="0" fillId="0" borderId="15" xfId="0" applyBorder="1"/>
    <xf numFmtId="3" fontId="0" fillId="0" borderId="15" xfId="0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2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quotePrefix="1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 vertical="center"/>
    </xf>
    <xf numFmtId="49" fontId="0" fillId="0" borderId="14" xfId="0" quotePrefix="1" applyNumberFormat="1" applyBorder="1" applyAlignment="1">
      <alignment horizontal="center" vertical="center"/>
    </xf>
    <xf numFmtId="0" fontId="0" fillId="2" borderId="20" xfId="0" applyFill="1" applyBorder="1"/>
    <xf numFmtId="0" fontId="0" fillId="2" borderId="17" xfId="0" applyFill="1" applyBorder="1"/>
    <xf numFmtId="2" fontId="0" fillId="3" borderId="14" xfId="0" applyNumberFormat="1" applyFill="1" applyBorder="1" applyAlignment="1">
      <alignment horizontal="center" vertical="center" wrapText="1"/>
    </xf>
    <xf numFmtId="2" fontId="21" fillId="3" borderId="20" xfId="0" applyNumberFormat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49" fontId="23" fillId="0" borderId="14" xfId="1" applyNumberFormat="1" applyFont="1" applyFill="1" applyBorder="1" applyAlignment="1">
      <alignment horizontal="center" vertical="center"/>
    </xf>
    <xf numFmtId="49" fontId="0" fillId="0" borderId="14" xfId="0" applyNumberFormat="1" applyBorder="1"/>
    <xf numFmtId="49" fontId="0" fillId="0" borderId="19" xfId="0" applyNumberFormat="1" applyBorder="1"/>
    <xf numFmtId="49" fontId="0" fillId="0" borderId="1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right"/>
    </xf>
    <xf numFmtId="165" fontId="0" fillId="0" borderId="44" xfId="0" applyNumberFormat="1" applyBorder="1" applyAlignment="1">
      <alignment horizontal="right" vertical="center" indent="1"/>
    </xf>
    <xf numFmtId="0" fontId="1" fillId="2" borderId="9" xfId="0" applyFont="1" applyFill="1" applyBorder="1" applyAlignment="1">
      <alignment horizontal="right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0" xfId="0"/>
    <xf numFmtId="0" fontId="23" fillId="0" borderId="2" xfId="1" applyFont="1" applyBorder="1" applyAlignment="1">
      <alignment horizontal="center" vertical="center"/>
    </xf>
    <xf numFmtId="166" fontId="0" fillId="0" borderId="11" xfId="0" applyNumberFormat="1" applyBorder="1" applyAlignment="1">
      <alignment horizontal="right" vertical="center" indent="1"/>
    </xf>
    <xf numFmtId="166" fontId="0" fillId="3" borderId="19" xfId="0" applyNumberFormat="1" applyFill="1" applyBorder="1" applyAlignment="1">
      <alignment horizontal="right" vertical="center" indent="1"/>
    </xf>
    <xf numFmtId="0" fontId="1" fillId="2" borderId="3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Lien hypertexte" xfId="1" builtinId="8"/>
    <cellStyle name="Neutre" xfId="10" builtinId="28" customBuiltin="1"/>
    <cellStyle name="Normal" xfId="0" builtinId="0"/>
    <cellStyle name="Normal 2" xfId="2" xr:uid="{00000000-0005-0000-0000-000021000000}"/>
    <cellStyle name="Note" xfId="17" builtinId="10" customBuiltin="1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Medium9"/>
  <colors>
    <mruColors>
      <color rgb="FFFFA7A9"/>
      <color rgb="FFFF7C80"/>
      <color rgb="FFFFD757"/>
      <color rgb="FFC5F0FF"/>
      <color rgb="FFFFDA65"/>
      <color rgb="FFFFB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lcsc.com/product-detail/C5378720.html?s_z=n_C5378720" TargetMode="External"/><Relationship Id="rId7" Type="http://schemas.openxmlformats.org/officeDocument/2006/relationships/hyperlink" Target="https://www.lcsc.com/product-detail/C2180991.html" TargetMode="External"/><Relationship Id="rId2" Type="http://schemas.openxmlformats.org/officeDocument/2006/relationships/hyperlink" Target="https://www.lcsc.com/product-detail/C2686890.html" TargetMode="External"/><Relationship Id="rId1" Type="http://schemas.openxmlformats.org/officeDocument/2006/relationships/hyperlink" Target="https://www.lcsc.com/product-detail/C88374.html?s_z=n_U.FL-R-SMT-1" TargetMode="External"/><Relationship Id="rId6" Type="http://schemas.openxmlformats.org/officeDocument/2006/relationships/hyperlink" Target="https://www.lcsc.com/product-detail/C2907423.html" TargetMode="External"/><Relationship Id="rId5" Type="http://schemas.openxmlformats.org/officeDocument/2006/relationships/hyperlink" Target="https://www.lcsc.com/product-detail/C53261043.html?s_z=n_AO3401" TargetMode="External"/><Relationship Id="rId4" Type="http://schemas.openxmlformats.org/officeDocument/2006/relationships/hyperlink" Target="https://www.lcsc.com/product-detail/C6937107.html?s_z=n_C6937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zoomScaleNormal="100" workbookViewId="0">
      <pane ySplit="8" topLeftCell="A9" activePane="bottomLeft" state="frozen"/>
      <selection pane="bottomLeft" activeCell="N16" sqref="N16"/>
    </sheetView>
  </sheetViews>
  <sheetFormatPr baseColWidth="10" defaultColWidth="9.140625" defaultRowHeight="15" x14ac:dyDescent="0.25"/>
  <cols>
    <col min="1" max="1" width="4" bestFit="1" customWidth="1"/>
    <col min="2" max="2" width="6.28515625" customWidth="1"/>
    <col min="3" max="3" width="24" customWidth="1"/>
    <col min="4" max="4" width="8.28515625" style="11" customWidth="1"/>
    <col min="5" max="5" width="33" style="11" customWidth="1"/>
    <col min="6" max="6" width="12.140625" style="11" customWidth="1"/>
    <col min="7" max="7" width="9.140625" customWidth="1"/>
    <col min="8" max="8" width="25.140625" bestFit="1" customWidth="1"/>
    <col min="9" max="9" width="29.85546875" customWidth="1"/>
    <col min="10" max="10" width="9.42578125" customWidth="1"/>
    <col min="11" max="11" width="7" style="1" customWidth="1"/>
    <col min="12" max="12" width="17.7109375" customWidth="1"/>
    <col min="13" max="13" width="18.140625" customWidth="1"/>
    <col min="14" max="14" width="9.42578125" style="1" customWidth="1"/>
    <col min="15" max="15" width="10.85546875" style="1" customWidth="1"/>
    <col min="16" max="16" width="14" style="1" customWidth="1"/>
    <col min="17" max="17" width="8.7109375" style="1" customWidth="1"/>
    <col min="18" max="18" width="13.140625" style="1" customWidth="1"/>
    <col min="19" max="19" width="8.28515625" customWidth="1"/>
    <col min="20" max="22" width="23" customWidth="1"/>
  </cols>
  <sheetData>
    <row r="1" spans="1:18" ht="23.25" x14ac:dyDescent="0.35">
      <c r="B1" s="76" t="s">
        <v>75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x14ac:dyDescent="0.25">
      <c r="B2" s="96" t="s">
        <v>68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15.75" thickBot="1" x14ac:dyDescent="0.3">
      <c r="B3" s="26"/>
      <c r="M3" s="2"/>
    </row>
    <row r="4" spans="1:18" ht="15.75" thickBot="1" x14ac:dyDescent="0.3">
      <c r="A4" s="71" t="s">
        <v>12</v>
      </c>
      <c r="B4" s="72"/>
      <c r="C4" s="72"/>
      <c r="D4" s="72"/>
      <c r="E4" s="73"/>
      <c r="F4" s="13"/>
      <c r="G4" s="14"/>
      <c r="H4" s="97" t="s">
        <v>11</v>
      </c>
      <c r="I4" s="97"/>
      <c r="J4" s="63"/>
      <c r="K4" s="4">
        <v>225</v>
      </c>
      <c r="L4" s="1"/>
    </row>
    <row r="6" spans="1:18" ht="15.75" thickBot="1" x14ac:dyDescent="0.3"/>
    <row r="7" spans="1:18" ht="15" customHeight="1" x14ac:dyDescent="0.25">
      <c r="A7" s="81" t="s">
        <v>4</v>
      </c>
      <c r="B7" s="99" t="s">
        <v>21</v>
      </c>
      <c r="C7" s="81" t="s">
        <v>0</v>
      </c>
      <c r="D7" s="79" t="s">
        <v>18</v>
      </c>
      <c r="E7" s="79" t="s">
        <v>2</v>
      </c>
      <c r="F7" s="79" t="s">
        <v>19</v>
      </c>
      <c r="G7" s="98" t="s">
        <v>15</v>
      </c>
      <c r="H7" s="79" t="s">
        <v>8</v>
      </c>
      <c r="I7" s="81" t="s">
        <v>9</v>
      </c>
      <c r="J7" s="74" t="s">
        <v>22</v>
      </c>
      <c r="K7" s="83" t="s">
        <v>7</v>
      </c>
      <c r="L7" s="85" t="s">
        <v>6</v>
      </c>
      <c r="M7" s="81" t="s">
        <v>10</v>
      </c>
      <c r="N7" s="87" t="s">
        <v>13</v>
      </c>
      <c r="O7" s="88" t="s">
        <v>14</v>
      </c>
      <c r="P7" s="90" t="s">
        <v>16</v>
      </c>
      <c r="Q7" s="92" t="str">
        <f>CONCATENATE("QTY 
",$K$4," FAB")</f>
        <v>QTY 
225 FAB</v>
      </c>
      <c r="R7" s="94" t="str">
        <f>CONCATENATE("TOTAL 
", $K$4, " FAB
 [€HT]")</f>
        <v>TOTAL 
225 FAB
 [€HT]</v>
      </c>
    </row>
    <row r="8" spans="1:18" ht="38.25" customHeight="1" thickBot="1" x14ac:dyDescent="0.3">
      <c r="A8" s="82"/>
      <c r="B8" s="100"/>
      <c r="C8" s="82"/>
      <c r="D8" s="80"/>
      <c r="E8" s="80"/>
      <c r="F8" s="80"/>
      <c r="G8" s="80"/>
      <c r="H8" s="80"/>
      <c r="I8" s="82"/>
      <c r="J8" s="75"/>
      <c r="K8" s="84"/>
      <c r="L8" s="86"/>
      <c r="M8" s="82"/>
      <c r="N8" s="84"/>
      <c r="O8" s="89"/>
      <c r="P8" s="91"/>
      <c r="Q8" s="93"/>
      <c r="R8" s="95"/>
    </row>
    <row r="9" spans="1:18" x14ac:dyDescent="0.25">
      <c r="A9" s="29">
        <v>1</v>
      </c>
      <c r="B9" s="30"/>
      <c r="C9" s="65" t="s">
        <v>32</v>
      </c>
      <c r="D9" s="39" t="s">
        <v>20</v>
      </c>
      <c r="E9" s="29" t="s">
        <v>40</v>
      </c>
      <c r="F9" s="42" t="s">
        <v>25</v>
      </c>
      <c r="G9" s="31"/>
      <c r="H9" s="47" t="s">
        <v>73</v>
      </c>
      <c r="I9" s="32" t="s">
        <v>74</v>
      </c>
      <c r="J9" s="60"/>
      <c r="K9" s="33">
        <v>2</v>
      </c>
      <c r="L9" s="7" t="s">
        <v>47</v>
      </c>
      <c r="M9" s="28" t="s">
        <v>70</v>
      </c>
      <c r="N9" s="69">
        <v>2.2000000000000001E-3</v>
      </c>
      <c r="O9" s="17">
        <f t="shared" ref="O9" si="0">K9*N9</f>
        <v>4.4000000000000003E-3</v>
      </c>
      <c r="P9" s="62">
        <f t="shared" ref="P9:P17" si="1">(O9*100)/$O$19</f>
        <v>0.13402375875723424</v>
      </c>
      <c r="Q9" s="15">
        <f>K9*$K$4</f>
        <v>450</v>
      </c>
      <c r="R9" s="23">
        <f>O9*$K$4</f>
        <v>0.9900000000000001</v>
      </c>
    </row>
    <row r="10" spans="1:18" x14ac:dyDescent="0.25">
      <c r="A10" s="34">
        <v>2</v>
      </c>
      <c r="B10" s="35"/>
      <c r="C10" s="64" t="s">
        <v>37</v>
      </c>
      <c r="D10" s="50" t="s">
        <v>39</v>
      </c>
      <c r="E10" s="50" t="s">
        <v>41</v>
      </c>
      <c r="F10" s="36" t="s">
        <v>25</v>
      </c>
      <c r="G10" s="37"/>
      <c r="H10" s="48" t="s">
        <v>29</v>
      </c>
      <c r="I10" s="38" t="s">
        <v>72</v>
      </c>
      <c r="J10" s="59"/>
      <c r="K10" s="33">
        <v>7</v>
      </c>
      <c r="L10" s="7" t="s">
        <v>47</v>
      </c>
      <c r="M10" s="28" t="s">
        <v>71</v>
      </c>
      <c r="N10" s="69">
        <v>1.38E-2</v>
      </c>
      <c r="O10" s="17">
        <f t="shared" ref="O10" si="2">K10*N10</f>
        <v>9.6599999999999991E-2</v>
      </c>
      <c r="P10" s="20">
        <f t="shared" si="1"/>
        <v>2.942430703624733</v>
      </c>
      <c r="Q10" s="15">
        <f t="shared" ref="Q10" si="3">K10*$K$4</f>
        <v>1575</v>
      </c>
      <c r="R10" s="23">
        <f t="shared" ref="R10" si="4">O10*$K$4</f>
        <v>21.734999999999999</v>
      </c>
    </row>
    <row r="11" spans="1:18" s="67" customFormat="1" ht="30" x14ac:dyDescent="0.25">
      <c r="A11" s="29">
        <v>3</v>
      </c>
      <c r="B11" s="35"/>
      <c r="C11" s="64" t="s">
        <v>38</v>
      </c>
      <c r="D11" s="50"/>
      <c r="E11" s="50" t="s">
        <v>60</v>
      </c>
      <c r="F11" s="36"/>
      <c r="G11" s="37"/>
      <c r="H11" s="48" t="s">
        <v>46</v>
      </c>
      <c r="I11" s="38" t="s">
        <v>45</v>
      </c>
      <c r="J11" s="59"/>
      <c r="K11" s="33">
        <v>6</v>
      </c>
      <c r="L11" s="7" t="s">
        <v>47</v>
      </c>
      <c r="M11" s="28" t="s">
        <v>50</v>
      </c>
      <c r="N11" s="69">
        <v>8.6999999999999994E-2</v>
      </c>
      <c r="O11" s="17">
        <f t="shared" ref="O11:O17" si="5">K11*N11</f>
        <v>0.52200000000000002</v>
      </c>
      <c r="P11" s="20">
        <f t="shared" si="1"/>
        <v>15.900091379835517</v>
      </c>
      <c r="Q11" s="15">
        <f t="shared" ref="Q11:Q17" si="6">K11*$K$4</f>
        <v>1350</v>
      </c>
      <c r="R11" s="23">
        <f t="shared" ref="R11:R17" si="7">O11*$K$4</f>
        <v>117.45</v>
      </c>
    </row>
    <row r="12" spans="1:18" s="67" customFormat="1" x14ac:dyDescent="0.25">
      <c r="A12" s="34">
        <v>4</v>
      </c>
      <c r="B12" s="35"/>
      <c r="C12" s="64" t="s">
        <v>33</v>
      </c>
      <c r="D12" s="50"/>
      <c r="E12" s="50" t="s">
        <v>61</v>
      </c>
      <c r="F12" s="36"/>
      <c r="G12" s="37"/>
      <c r="H12" s="48" t="s">
        <v>42</v>
      </c>
      <c r="I12" s="38" t="s">
        <v>43</v>
      </c>
      <c r="J12" s="59" t="s">
        <v>44</v>
      </c>
      <c r="K12" s="33">
        <v>1</v>
      </c>
      <c r="L12" s="7" t="s">
        <v>47</v>
      </c>
      <c r="M12" s="28" t="s">
        <v>64</v>
      </c>
      <c r="N12" s="69">
        <v>0.13</v>
      </c>
      <c r="O12" s="17">
        <f t="shared" si="5"/>
        <v>0.13</v>
      </c>
      <c r="P12" s="20">
        <f t="shared" si="1"/>
        <v>3.9597928723728297</v>
      </c>
      <c r="Q12" s="15">
        <f t="shared" si="6"/>
        <v>225</v>
      </c>
      <c r="R12" s="23">
        <f t="shared" si="7"/>
        <v>29.25</v>
      </c>
    </row>
    <row r="13" spans="1:18" s="67" customFormat="1" x14ac:dyDescent="0.25">
      <c r="A13" s="29">
        <v>5</v>
      </c>
      <c r="B13" s="35"/>
      <c r="C13" s="64" t="s">
        <v>27</v>
      </c>
      <c r="D13" s="50"/>
      <c r="E13" s="50" t="s">
        <v>65</v>
      </c>
      <c r="F13" s="36" t="s">
        <v>66</v>
      </c>
      <c r="G13" s="37"/>
      <c r="H13" s="48" t="s">
        <v>48</v>
      </c>
      <c r="I13" s="38" t="s">
        <v>49</v>
      </c>
      <c r="J13" s="59"/>
      <c r="K13" s="33">
        <v>1</v>
      </c>
      <c r="L13" s="7" t="s">
        <v>47</v>
      </c>
      <c r="M13" s="28" t="s">
        <v>67</v>
      </c>
      <c r="N13" s="69">
        <v>3.7999999999999999E-2</v>
      </c>
      <c r="O13" s="17">
        <f t="shared" si="5"/>
        <v>3.7999999999999999E-2</v>
      </c>
      <c r="P13" s="20">
        <f t="shared" si="1"/>
        <v>1.1574779165397502</v>
      </c>
      <c r="Q13" s="15">
        <f t="shared" si="6"/>
        <v>225</v>
      </c>
      <c r="R13" s="23">
        <f t="shared" si="7"/>
        <v>8.5499999999999989</v>
      </c>
    </row>
    <row r="14" spans="1:18" s="67" customFormat="1" x14ac:dyDescent="0.25">
      <c r="A14" s="34">
        <v>6</v>
      </c>
      <c r="B14" s="35"/>
      <c r="C14" s="64" t="s">
        <v>34</v>
      </c>
      <c r="D14" s="50"/>
      <c r="E14" s="50" t="s">
        <v>62</v>
      </c>
      <c r="F14" s="36"/>
      <c r="G14" s="37"/>
      <c r="H14" s="48" t="s">
        <v>24</v>
      </c>
      <c r="I14" s="38" t="s">
        <v>52</v>
      </c>
      <c r="J14" s="59" t="s">
        <v>44</v>
      </c>
      <c r="K14" s="33">
        <v>1</v>
      </c>
      <c r="L14" s="7" t="s">
        <v>23</v>
      </c>
      <c r="M14" s="68" t="s">
        <v>51</v>
      </c>
      <c r="N14" s="69">
        <v>0.1</v>
      </c>
      <c r="O14" s="17">
        <f t="shared" si="5"/>
        <v>0.1</v>
      </c>
      <c r="P14" s="20">
        <f t="shared" si="1"/>
        <v>3.045994517209869</v>
      </c>
      <c r="Q14" s="15">
        <f t="shared" si="6"/>
        <v>225</v>
      </c>
      <c r="R14" s="23">
        <f t="shared" si="7"/>
        <v>22.5</v>
      </c>
    </row>
    <row r="15" spans="1:18" s="67" customFormat="1" x14ac:dyDescent="0.25">
      <c r="A15" s="34">
        <v>8</v>
      </c>
      <c r="B15" s="35"/>
      <c r="C15" s="64" t="s">
        <v>35</v>
      </c>
      <c r="D15" s="50"/>
      <c r="E15" s="50" t="s">
        <v>28</v>
      </c>
      <c r="F15" s="36"/>
      <c r="G15" s="37"/>
      <c r="H15" s="48" t="s">
        <v>53</v>
      </c>
      <c r="I15" s="38" t="s">
        <v>54</v>
      </c>
      <c r="J15" s="59"/>
      <c r="K15" s="33">
        <v>6</v>
      </c>
      <c r="L15" s="7" t="s">
        <v>47</v>
      </c>
      <c r="M15" s="28" t="s">
        <v>55</v>
      </c>
      <c r="N15" s="69">
        <v>7.6999999999999999E-2</v>
      </c>
      <c r="O15" s="17">
        <f t="shared" si="5"/>
        <v>0.46199999999999997</v>
      </c>
      <c r="P15" s="20">
        <f t="shared" si="1"/>
        <v>14.072494669509593</v>
      </c>
      <c r="Q15" s="15">
        <f t="shared" si="6"/>
        <v>1350</v>
      </c>
      <c r="R15" s="23">
        <f t="shared" si="7"/>
        <v>103.94999999999999</v>
      </c>
    </row>
    <row r="16" spans="1:18" s="67" customFormat="1" x14ac:dyDescent="0.25">
      <c r="A16" s="29">
        <v>9</v>
      </c>
      <c r="B16" s="35"/>
      <c r="C16" s="64" t="s">
        <v>36</v>
      </c>
      <c r="D16" s="50"/>
      <c r="E16" s="50" t="s">
        <v>58</v>
      </c>
      <c r="F16" s="36"/>
      <c r="G16" s="37"/>
      <c r="H16" s="48" t="s">
        <v>59</v>
      </c>
      <c r="I16" s="50" t="s">
        <v>58</v>
      </c>
      <c r="J16" s="59"/>
      <c r="K16" s="33">
        <v>1</v>
      </c>
      <c r="L16" s="7"/>
      <c r="M16" s="68"/>
      <c r="N16" s="69">
        <v>1.52</v>
      </c>
      <c r="O16" s="17">
        <f t="shared" si="5"/>
        <v>1.52</v>
      </c>
      <c r="P16" s="20">
        <f t="shared" si="1"/>
        <v>46.299116661590013</v>
      </c>
      <c r="Q16" s="15">
        <f t="shared" si="6"/>
        <v>225</v>
      </c>
      <c r="R16" s="23">
        <f t="shared" si="7"/>
        <v>342</v>
      </c>
    </row>
    <row r="17" spans="1:18" s="67" customFormat="1" x14ac:dyDescent="0.25">
      <c r="A17" s="34">
        <v>10</v>
      </c>
      <c r="B17" s="35"/>
      <c r="C17" s="64" t="s">
        <v>26</v>
      </c>
      <c r="D17" s="50"/>
      <c r="E17" s="50" t="s">
        <v>63</v>
      </c>
      <c r="F17" s="36"/>
      <c r="G17" s="37"/>
      <c r="H17" s="48" t="s">
        <v>57</v>
      </c>
      <c r="I17" s="38" t="s">
        <v>56</v>
      </c>
      <c r="J17" s="59"/>
      <c r="K17" s="33">
        <v>1</v>
      </c>
      <c r="L17" s="7" t="s">
        <v>47</v>
      </c>
      <c r="M17" s="28" t="s">
        <v>69</v>
      </c>
      <c r="N17" s="69">
        <v>0.01</v>
      </c>
      <c r="O17" s="17">
        <f t="shared" si="5"/>
        <v>0.01</v>
      </c>
      <c r="P17" s="20">
        <f t="shared" si="1"/>
        <v>0.3045994517209869</v>
      </c>
      <c r="Q17" s="15">
        <f t="shared" si="6"/>
        <v>225</v>
      </c>
      <c r="R17" s="23">
        <f t="shared" si="7"/>
        <v>2.25</v>
      </c>
    </row>
    <row r="18" spans="1:18" ht="30.75" thickBot="1" x14ac:dyDescent="0.3">
      <c r="A18" s="29">
        <v>11</v>
      </c>
      <c r="B18" s="40"/>
      <c r="C18" s="66" t="s">
        <v>30</v>
      </c>
      <c r="E18" s="51" t="s">
        <v>31</v>
      </c>
      <c r="F18" s="52"/>
      <c r="G18" s="45">
        <v>1.6</v>
      </c>
      <c r="H18" s="49" t="s">
        <v>3</v>
      </c>
      <c r="I18" s="57"/>
      <c r="J18" s="58"/>
      <c r="K18" s="41">
        <v>1</v>
      </c>
      <c r="L18" s="6" t="s">
        <v>5</v>
      </c>
      <c r="M18" s="56"/>
      <c r="N18" s="70">
        <v>0.4</v>
      </c>
      <c r="O18" s="18">
        <f t="shared" ref="O18" si="8">K18*N18</f>
        <v>0.4</v>
      </c>
      <c r="P18" s="21">
        <f t="shared" ref="P18" si="9">(O18*100)/$O$19</f>
        <v>12.183978068839476</v>
      </c>
      <c r="Q18" s="27">
        <f t="shared" ref="Q18" si="10">K18*$K$4</f>
        <v>225</v>
      </c>
      <c r="R18" s="24">
        <f t="shared" ref="R18" si="11">O18*$K$4</f>
        <v>90</v>
      </c>
    </row>
    <row r="19" spans="1:18" ht="17.25" thickTop="1" thickBot="1" x14ac:dyDescent="0.3">
      <c r="A19" s="43"/>
      <c r="B19" s="43"/>
      <c r="C19" s="43"/>
      <c r="D19" s="53"/>
      <c r="E19" s="53"/>
      <c r="F19" s="54" t="s">
        <v>17</v>
      </c>
      <c r="G19" s="46">
        <f>MAX(G9:G18)</f>
        <v>1.6</v>
      </c>
      <c r="H19" s="44"/>
      <c r="I19" s="3" t="s">
        <v>1</v>
      </c>
      <c r="J19" s="61"/>
      <c r="K19" s="5">
        <f>SUM(K9:K18)</f>
        <v>27</v>
      </c>
      <c r="L19" s="77"/>
      <c r="M19" s="78"/>
      <c r="N19" s="78"/>
      <c r="O19" s="19">
        <f>SUM(O9:O18)</f>
        <v>3.2829999999999999</v>
      </c>
      <c r="P19" s="22">
        <f>SUM(P9:P18)</f>
        <v>100.00000000000001</v>
      </c>
      <c r="Q19" s="16">
        <f>SUM(Q9:Q18)</f>
        <v>6075</v>
      </c>
      <c r="R19" s="25">
        <f>SUM(R9:R18)</f>
        <v>738.67499999999995</v>
      </c>
    </row>
    <row r="23" spans="1:18" x14ac:dyDescent="0.25">
      <c r="K23"/>
      <c r="N23" s="10"/>
    </row>
    <row r="24" spans="1:18" x14ac:dyDescent="0.25">
      <c r="K24"/>
      <c r="R24" s="8"/>
    </row>
    <row r="25" spans="1:18" x14ac:dyDescent="0.25">
      <c r="K25"/>
      <c r="R25" s="8"/>
    </row>
    <row r="26" spans="1:18" x14ac:dyDescent="0.25">
      <c r="D26" s="55"/>
      <c r="E26" s="55"/>
    </row>
    <row r="27" spans="1:18" x14ac:dyDescent="0.25">
      <c r="D27" s="55"/>
      <c r="E27" s="55"/>
      <c r="K27"/>
      <c r="O27" s="11"/>
      <c r="P27" s="11"/>
    </row>
    <row r="30" spans="1:18" x14ac:dyDescent="0.25">
      <c r="D30" s="55"/>
      <c r="E30" s="55"/>
    </row>
    <row r="31" spans="1:18" x14ac:dyDescent="0.25">
      <c r="D31" s="55"/>
      <c r="E31" s="55"/>
      <c r="K31"/>
      <c r="M31" s="12"/>
    </row>
    <row r="33" spans="11:14" x14ac:dyDescent="0.25">
      <c r="K33"/>
      <c r="N33"/>
    </row>
    <row r="34" spans="11:14" x14ac:dyDescent="0.25">
      <c r="K34"/>
      <c r="N34" s="9"/>
    </row>
  </sheetData>
  <mergeCells count="23">
    <mergeCell ref="G7:G8"/>
    <mergeCell ref="E7:E8"/>
    <mergeCell ref="A7:A8"/>
    <mergeCell ref="B7:B8"/>
    <mergeCell ref="C7:C8"/>
    <mergeCell ref="D7:D8"/>
    <mergeCell ref="F7:F8"/>
    <mergeCell ref="A4:E4"/>
    <mergeCell ref="J7:J8"/>
    <mergeCell ref="B1:R1"/>
    <mergeCell ref="L19:N19"/>
    <mergeCell ref="H7:H8"/>
    <mergeCell ref="I7:I8"/>
    <mergeCell ref="K7:K8"/>
    <mergeCell ref="L7:L8"/>
    <mergeCell ref="M7:M8"/>
    <mergeCell ref="N7:N8"/>
    <mergeCell ref="O7:O8"/>
    <mergeCell ref="P7:P8"/>
    <mergeCell ref="Q7:Q8"/>
    <mergeCell ref="R7:R8"/>
    <mergeCell ref="B2:R2"/>
    <mergeCell ref="H4:I4"/>
  </mergeCells>
  <conditionalFormatting sqref="A9:R18">
    <cfRule type="expression" dxfId="0" priority="1">
      <formula>MOD(ROW(),2)=1</formula>
    </cfRule>
  </conditionalFormatting>
  <hyperlinks>
    <hyperlink ref="M12" r:id="rId1" xr:uid="{73B96A27-C388-4064-9FC0-54BD04A790AC}"/>
    <hyperlink ref="M13" r:id="rId2" xr:uid="{5DEB4BD7-8220-491D-ADE3-98D260984AA7}"/>
    <hyperlink ref="M11" r:id="rId3" xr:uid="{CCBFA9CE-2C13-4F4A-9D87-A3B23B318655}"/>
    <hyperlink ref="M15" r:id="rId4" xr:uid="{3A061243-461E-413B-8797-5ADE585F0C0A}"/>
    <hyperlink ref="M17" r:id="rId5" xr:uid="{203EA93C-3F14-4622-92DF-F0F1201D58E6}"/>
    <hyperlink ref="M9" r:id="rId6" xr:uid="{D996E615-E492-4294-B2DD-092C12666562}"/>
    <hyperlink ref="M10" r:id="rId7" xr:uid="{DA2756CA-E8AC-4E9C-8E92-9D30430ED308}"/>
  </hyperlinks>
  <pageMargins left="0.25" right="0.25" top="0.75" bottom="0.75" header="0.3" footer="0.3"/>
  <pageSetup paperSize="9" scale="54" fitToHeight="0" orientation="landscape" horizontalDpi="0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BOM</vt:lpstr>
      <vt:lpstr>BOM!Zone_d_impression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2026-03-28T17:09:10Z</dcterms:modified>
</cp:coreProperties>
</file>