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AB650DD4-9D3E-451A-8004-49AA4516836A}" xr6:coauthVersionLast="47" xr6:coauthVersionMax="47" xr10:uidLastSave="{00000000-0000-0000-0000-000000000000}"/>
  <bookViews>
    <workbookView xWindow="28860" yWindow="15" windowWidth="29040" windowHeight="17520" xr2:uid="{00000000-000D-0000-FFFF-FFFF00000000}"/>
  </bookViews>
  <sheets>
    <sheet name="BOM" sheetId="3" r:id="rId1"/>
  </sheets>
  <definedNames>
    <definedName name="_xlnm.Print_Area" localSheetId="0">BOM!$A$1:$Q$45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3" l="1"/>
  <c r="N29" i="3"/>
  <c r="Q29" i="3" s="1"/>
  <c r="P28" i="3"/>
  <c r="N28" i="3"/>
  <c r="P39" i="3"/>
  <c r="N39" i="3"/>
  <c r="Q39" i="3" s="1"/>
  <c r="P40" i="3"/>
  <c r="N40" i="3"/>
  <c r="Q40" i="3" s="1"/>
  <c r="P32" i="3"/>
  <c r="N32" i="3"/>
  <c r="Q32" i="3" s="1"/>
  <c r="P31" i="3"/>
  <c r="N31" i="3"/>
  <c r="Q31" i="3" s="1"/>
  <c r="P30" i="3"/>
  <c r="N30" i="3"/>
  <c r="Q30" i="3" s="1"/>
  <c r="P27" i="3"/>
  <c r="N27" i="3"/>
  <c r="Q27" i="3" s="1"/>
  <c r="P26" i="3"/>
  <c r="N26" i="3"/>
  <c r="Q26" i="3" s="1"/>
  <c r="P25" i="3"/>
  <c r="N25" i="3"/>
  <c r="Q25" i="3" s="1"/>
  <c r="P24" i="3"/>
  <c r="N24" i="3"/>
  <c r="Q24" i="3" s="1"/>
  <c r="P23" i="3"/>
  <c r="N23" i="3"/>
  <c r="Q23" i="3" s="1"/>
  <c r="P20" i="3"/>
  <c r="N20" i="3"/>
  <c r="Q20" i="3" s="1"/>
  <c r="P19" i="3"/>
  <c r="N19" i="3"/>
  <c r="Q19" i="3" s="1"/>
  <c r="P18" i="3"/>
  <c r="N18" i="3"/>
  <c r="Q18" i="3" s="1"/>
  <c r="P17" i="3"/>
  <c r="N17" i="3"/>
  <c r="Q17" i="3" s="1"/>
  <c r="P16" i="3"/>
  <c r="N16" i="3"/>
  <c r="Q16" i="3" s="1"/>
  <c r="P15" i="3"/>
  <c r="N15" i="3"/>
  <c r="Q15" i="3" s="1"/>
  <c r="P14" i="3"/>
  <c r="N14" i="3"/>
  <c r="Q14" i="3" s="1"/>
  <c r="P13" i="3"/>
  <c r="N13" i="3"/>
  <c r="Q13" i="3" s="1"/>
  <c r="P12" i="3"/>
  <c r="N12" i="3"/>
  <c r="Q12" i="3" s="1"/>
  <c r="P11" i="3"/>
  <c r="N11" i="3"/>
  <c r="Q11" i="3" s="1"/>
  <c r="P10" i="3"/>
  <c r="N10" i="3"/>
  <c r="Q10" i="3" s="1"/>
  <c r="P9" i="3"/>
  <c r="N9" i="3"/>
  <c r="Q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Q28" i="3" l="1"/>
  <c r="P36" i="3"/>
  <c r="N36" i="3"/>
  <c r="Q36" i="3" s="1"/>
  <c r="P38" i="3" l="1"/>
  <c r="N38" i="3"/>
  <c r="Q38" i="3" s="1"/>
  <c r="P37" i="3"/>
  <c r="N37" i="3"/>
  <c r="Q37" i="3" s="1"/>
  <c r="N42" i="3" l="1"/>
  <c r="Q42" i="3" s="1"/>
  <c r="P42" i="3"/>
  <c r="N41" i="3"/>
  <c r="Q41" i="3" s="1"/>
  <c r="P41" i="3"/>
  <c r="P43" i="3" l="1"/>
  <c r="N43" i="3"/>
  <c r="Q43" i="3" s="1"/>
  <c r="N34" i="3" l="1"/>
  <c r="Q34" i="3" s="1"/>
  <c r="P34" i="3"/>
  <c r="P35" i="3" l="1"/>
  <c r="N35" i="3"/>
  <c r="Q35" i="3" s="1"/>
  <c r="P33" i="3"/>
  <c r="N33" i="3"/>
  <c r="Q33" i="3" s="1"/>
  <c r="P22" i="3"/>
  <c r="N22" i="3"/>
  <c r="Q22" i="3" s="1"/>
  <c r="P21" i="3"/>
  <c r="N21" i="3"/>
  <c r="Q21" i="3" s="1"/>
  <c r="G45" i="3" l="1"/>
  <c r="P44" i="3" l="1"/>
  <c r="N44" i="3"/>
  <c r="Q44" i="3" l="1"/>
  <c r="P8" i="3" l="1"/>
  <c r="N8" i="3"/>
  <c r="Q8" i="3" s="1"/>
  <c r="J45" i="3" l="1"/>
  <c r="Q6" i="3"/>
  <c r="P6" i="3"/>
  <c r="P45" i="3" l="1"/>
  <c r="Q45" i="3"/>
  <c r="N45" i="3"/>
  <c r="O28" i="3" l="1"/>
  <c r="O29" i="3"/>
  <c r="O40" i="3"/>
  <c r="O39" i="3"/>
  <c r="O23" i="3"/>
  <c r="O25" i="3"/>
  <c r="O26" i="3"/>
  <c r="O32" i="3"/>
  <c r="O27" i="3"/>
  <c r="O24" i="3"/>
  <c r="O30" i="3"/>
  <c r="O31" i="3"/>
  <c r="O36" i="3"/>
  <c r="O9" i="3"/>
  <c r="O10" i="3"/>
  <c r="O12" i="3"/>
  <c r="O19" i="3"/>
  <c r="O14" i="3"/>
  <c r="O13" i="3"/>
  <c r="O16" i="3"/>
  <c r="O17" i="3"/>
  <c r="O18" i="3"/>
  <c r="O11" i="3"/>
  <c r="O20" i="3"/>
  <c r="O15" i="3"/>
  <c r="O37" i="3"/>
  <c r="O38" i="3"/>
  <c r="O42" i="3"/>
  <c r="O41" i="3"/>
  <c r="O43" i="3"/>
  <c r="O34" i="3"/>
  <c r="O35" i="3"/>
  <c r="O33" i="3"/>
  <c r="O22" i="3"/>
  <c r="O21" i="3"/>
  <c r="O44" i="3"/>
  <c r="O8" i="3"/>
  <c r="O45" i="3" l="1"/>
</calcChain>
</file>

<file path=xl/sharedStrings.xml><?xml version="1.0" encoding="utf-8"?>
<sst xmlns="http://schemas.openxmlformats.org/spreadsheetml/2006/main" count="272" uniqueCount="198">
  <si>
    <t>NOMENCLATURE</t>
  </si>
  <si>
    <t>TOTAL</t>
  </si>
  <si>
    <t>DESCRIPTION</t>
  </si>
  <si>
    <t>JLPCB</t>
  </si>
  <si>
    <t>#</t>
  </si>
  <si>
    <t>JLCPCB</t>
  </si>
  <si>
    <t>SUPPLIER</t>
  </si>
  <si>
    <t>QTY</t>
  </si>
  <si>
    <t>MANUFACTURER</t>
  </si>
  <si>
    <t>MANUFACTURER REF.</t>
  </si>
  <si>
    <t>SUPPLIER REF.</t>
  </si>
  <si>
    <t>FABRICATION COUNT</t>
  </si>
  <si>
    <t>PRICE 
[€HT]</t>
  </si>
  <si>
    <t>TOTAL 
1 FAB
[€HT]</t>
  </si>
  <si>
    <t>Height
[mm]</t>
  </si>
  <si>
    <t>PART
[%]</t>
  </si>
  <si>
    <t>U2</t>
  </si>
  <si>
    <t>SW1</t>
  </si>
  <si>
    <t>MAX</t>
  </si>
  <si>
    <t>STMicroelectronics</t>
  </si>
  <si>
    <t>VALUE</t>
  </si>
  <si>
    <t>FOOTPRINT</t>
  </si>
  <si>
    <t>10k</t>
  </si>
  <si>
    <t>U1</t>
  </si>
  <si>
    <t>CN1</t>
  </si>
  <si>
    <t>MYOUNG</t>
  </si>
  <si>
    <t>100nF</t>
  </si>
  <si>
    <t>4.7uF</t>
  </si>
  <si>
    <t>PCB - Ep. 1.6 mm - 2 layers - Green - HALS Lead Free - x10 + 1 x Stencil 470x370- Port DDP</t>
  </si>
  <si>
    <t>MY-AAA-20-J</t>
  </si>
  <si>
    <t>R1,R2</t>
  </si>
  <si>
    <t>U3</t>
  </si>
  <si>
    <t>Q1</t>
  </si>
  <si>
    <t>V1.00.01 - Romain LABBÉ- 2024-11-06</t>
  </si>
  <si>
    <t>MINPIX-CTRL V1.00 BOM</t>
  </si>
  <si>
    <t>R4,R11</t>
  </si>
  <si>
    <t>R12,R13,R15,R16,R18,
R19,R21,R22,R24,R25,
R26,R27,R28,R29,R30,
R31,R32,R33,R34,R35,
R36,R37,R38,R39,R40,
R41, R6</t>
  </si>
  <si>
    <t>1M</t>
  </si>
  <si>
    <t>R10</t>
  </si>
  <si>
    <t>R14,R17,R20,R23</t>
  </si>
  <si>
    <t>R5</t>
  </si>
  <si>
    <t>4.7k</t>
  </si>
  <si>
    <t>5.1k</t>
  </si>
  <si>
    <t>R3</t>
  </si>
  <si>
    <t>R9</t>
  </si>
  <si>
    <t>100k</t>
  </si>
  <si>
    <t>330k</t>
  </si>
  <si>
    <t>C22</t>
  </si>
  <si>
    <t>C11,C12</t>
  </si>
  <si>
    <t>C21</t>
  </si>
  <si>
    <t>C1,C8,C15</t>
  </si>
  <si>
    <t>C16</t>
  </si>
  <si>
    <t>C19</t>
  </si>
  <si>
    <t>10pF</t>
  </si>
  <si>
    <t>10nF</t>
  </si>
  <si>
    <t>1uF</t>
  </si>
  <si>
    <t>10uF</t>
  </si>
  <si>
    <t>9pF</t>
  </si>
  <si>
    <t>C3,C5,C7,C9,C10,
C13,C17,C18,C20,C23,
C24,C25,C26,C27,C28,
C29,C30,C31,C32,C33,
C34,C35</t>
  </si>
  <si>
    <t>L1</t>
  </si>
  <si>
    <t>L3</t>
  </si>
  <si>
    <t>L2</t>
  </si>
  <si>
    <t>BLM18PG221SN1D</t>
  </si>
  <si>
    <t>MuRata</t>
  </si>
  <si>
    <t>LED1,LED2,LED3,LED4</t>
  </si>
  <si>
    <t>U4</t>
  </si>
  <si>
    <t>X1</t>
  </si>
  <si>
    <t>X2</t>
  </si>
  <si>
    <t>LD39050PU33R</t>
  </si>
  <si>
    <t>USBLC6-2SC6</t>
  </si>
  <si>
    <t>ABM3B-8.000MHZ-10-1-U-T</t>
  </si>
  <si>
    <t>TX322526M4HBDD2T</t>
  </si>
  <si>
    <t>SOT-23-6</t>
  </si>
  <si>
    <t>LQFP64</t>
  </si>
  <si>
    <t>CN4</t>
  </si>
  <si>
    <t>10155435-00011LF</t>
  </si>
  <si>
    <t>CONSMA020.062-G</t>
  </si>
  <si>
    <t>Amphenol ICC (FCI)</t>
  </si>
  <si>
    <t>TE Connectivity Linx</t>
  </si>
  <si>
    <t>Abracon LLC</t>
  </si>
  <si>
    <t>Yajingxin</t>
  </si>
  <si>
    <t>HOPERF</t>
  </si>
  <si>
    <t>STM32L476RGT6</t>
  </si>
  <si>
    <t>CMT2110A-ESR</t>
  </si>
  <si>
    <t>J1</t>
  </si>
  <si>
    <t>436331045822</t>
  </si>
  <si>
    <t>TS-1047A-A40B2-D2</t>
  </si>
  <si>
    <t>Yuandi</t>
  </si>
  <si>
    <t>SW2,SW3,SW4,SW5,SW6,
SW7,SW8,SW9,SW10,SW11,
SW12,SW13,SW14</t>
  </si>
  <si>
    <t>BAT1,BAT2,BAT3,BAT4</t>
  </si>
  <si>
    <t>C2,C4,C6,C14</t>
  </si>
  <si>
    <t>1N4148W_R1_00001</t>
  </si>
  <si>
    <t>D1</t>
  </si>
  <si>
    <t>DTC123JKAT146</t>
  </si>
  <si>
    <t>ROHM</t>
  </si>
  <si>
    <t>Panjit International Inc.</t>
  </si>
  <si>
    <t>433,92 MHz antenna</t>
  </si>
  <si>
    <t>0603</t>
  </si>
  <si>
    <t>SCR0603J100R</t>
  </si>
  <si>
    <t>VO</t>
  </si>
  <si>
    <t>LCSC</t>
  </si>
  <si>
    <t>C3017758</t>
  </si>
  <si>
    <t xml:space="preserve">YAGEO </t>
  </si>
  <si>
    <t>RT0603BRC07500RL</t>
  </si>
  <si>
    <t>C860931</t>
  </si>
  <si>
    <t>5%, 100mW</t>
  </si>
  <si>
    <t>FOJAN</t>
  </si>
  <si>
    <t xml:space="preserve">  FRC0603J472 TS</t>
  </si>
  <si>
    <t>C2907166</t>
  </si>
  <si>
    <t>RTT03512JTP</t>
  </si>
  <si>
    <t xml:space="preserve">  RALEC </t>
  </si>
  <si>
    <t>C103696</t>
  </si>
  <si>
    <t xml:space="preserve">  UNI-ROYAL(Uniroyal Elec) </t>
  </si>
  <si>
    <t>0603WAJ0103T5E</t>
  </si>
  <si>
    <t>C15401</t>
  </si>
  <si>
    <t xml:space="preserve">  FRC0603J104 TS</t>
  </si>
  <si>
    <t xml:space="preserve">FOJAN </t>
  </si>
  <si>
    <t>C2907088</t>
  </si>
  <si>
    <t>FRC0603J334 TS</t>
  </si>
  <si>
    <t>C2907151</t>
  </si>
  <si>
    <t>RTT03105JTP</t>
  </si>
  <si>
    <t xml:space="preserve">RALEC </t>
  </si>
  <si>
    <t>C103216</t>
  </si>
  <si>
    <t>C80165</t>
  </si>
  <si>
    <t>Ferrite</t>
  </si>
  <si>
    <t>C391324</t>
  </si>
  <si>
    <t>C111724</t>
  </si>
  <si>
    <t>SOT-346</t>
  </si>
  <si>
    <t>SOD-123</t>
  </si>
  <si>
    <t>C132827</t>
  </si>
  <si>
    <t>LDO 500mA Fixed 3.3V</t>
  </si>
  <si>
    <t>C7519</t>
  </si>
  <si>
    <t>TVS 5A</t>
  </si>
  <si>
    <t>C74797</t>
  </si>
  <si>
    <t>80MHz 128K 1M</t>
  </si>
  <si>
    <t>C77203</t>
  </si>
  <si>
    <t>RF Transceiver</t>
  </si>
  <si>
    <t>SPT-23-6</t>
  </si>
  <si>
    <t>C276420</t>
  </si>
  <si>
    <t>SMD5032</t>
  </si>
  <si>
    <t>C5308009</t>
  </si>
  <si>
    <t>SMD3225</t>
  </si>
  <si>
    <t xml:space="preserve">  26MHz 15 pF 20ppm</t>
  </si>
  <si>
    <t>8MHz 10pF 10 ppm</t>
  </si>
  <si>
    <t>USB-C</t>
  </si>
  <si>
    <t>SMA</t>
  </si>
  <si>
    <t>3 pin 2,54mm</t>
  </si>
  <si>
    <t>Jumper</t>
  </si>
  <si>
    <t>Würth Elektronik</t>
  </si>
  <si>
    <t>DIGIKEY</t>
  </si>
  <si>
    <t>732-7059-1-ND</t>
  </si>
  <si>
    <t>6.2x6.4</t>
  </si>
  <si>
    <t>C7464595</t>
  </si>
  <si>
    <t>C6937107</t>
  </si>
  <si>
    <t>RF Solutions</t>
  </si>
  <si>
    <t>ANT-4WHIP3H-SMA</t>
  </si>
  <si>
    <t>ANT-4WHIP3H-SMA-ND</t>
  </si>
  <si>
    <t>CC0603CRNPO9BN9R0</t>
  </si>
  <si>
    <t>YAGEO</t>
  </si>
  <si>
    <t>C282076</t>
  </si>
  <si>
    <t>CCTC</t>
  </si>
  <si>
    <t>TCC0603COG100J500CT</t>
  </si>
  <si>
    <t>C376764</t>
  </si>
  <si>
    <t>82pF</t>
  </si>
  <si>
    <t>C0G, 50V, 5%</t>
  </si>
  <si>
    <t>TCC0603COG820J500CT</t>
  </si>
  <si>
    <t>C282510</t>
  </si>
  <si>
    <t>TCC0603X7R103M500CT</t>
  </si>
  <si>
    <t>C376807</t>
  </si>
  <si>
    <t>X7R, 50V, 20%</t>
  </si>
  <si>
    <t>FCC0603B104K500CT</t>
  </si>
  <si>
    <t>C5137636</t>
  </si>
  <si>
    <t>X5R, 50V, 20%</t>
  </si>
  <si>
    <t>CGA0603X5R105K160JT</t>
  </si>
  <si>
    <t>HRE</t>
  </si>
  <si>
    <t>C6119849</t>
  </si>
  <si>
    <t>CGA0603X5R475K160JT</t>
  </si>
  <si>
    <t>C6119855</t>
  </si>
  <si>
    <t>CGA0603X5R106M160JT</t>
  </si>
  <si>
    <t>C6119814</t>
  </si>
  <si>
    <t>27nH</t>
  </si>
  <si>
    <t>180nH</t>
  </si>
  <si>
    <t>220mOhms</t>
  </si>
  <si>
    <t>FH</t>
  </si>
  <si>
    <t>FHW0603UC027JST</t>
  </si>
  <si>
    <t>C295696</t>
  </si>
  <si>
    <t>CMI160808VR18KT</t>
  </si>
  <si>
    <t>300mOhms</t>
  </si>
  <si>
    <t>C361670</t>
  </si>
  <si>
    <t>HONGLITRONIC</t>
  </si>
  <si>
    <t>C22371298</t>
  </si>
  <si>
    <t xml:space="preserve">  PSC-1608U50GC-G4</t>
  </si>
  <si>
    <t>Green</t>
  </si>
  <si>
    <t xml:space="preserve">  XKB Connection </t>
  </si>
  <si>
    <t xml:space="preserve">  X6511WR-03H-C60D30R1</t>
  </si>
  <si>
    <t>C2883841</t>
  </si>
  <si>
    <t>609-10155435-00011LFCT-ND</t>
  </si>
  <si>
    <t>343-CONSMA020.062-G-ND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</si>
</sst>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0.00\ \%"/>
    <numFmt numFmtId="166" formatCode="#,##0.0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2" fillId="0" borderId="30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31" applyNumberFormat="0" applyAlignment="0" applyProtection="0"/>
    <xf numFmtId="0" fontId="17" fillId="8" borderId="32" applyNumberFormat="0" applyAlignment="0" applyProtection="0"/>
    <xf numFmtId="0" fontId="18" fillId="8" borderId="31" applyNumberFormat="0" applyAlignment="0" applyProtection="0"/>
    <xf numFmtId="0" fontId="19" fillId="0" borderId="33" applyNumberFormat="0" applyFill="0" applyAlignment="0" applyProtection="0"/>
    <xf numFmtId="0" fontId="1" fillId="9" borderId="34" applyNumberFormat="0" applyAlignment="0" applyProtection="0"/>
    <xf numFmtId="0" fontId="7" fillId="0" borderId="0" applyNumberFormat="0" applyFill="0" applyBorder="0" applyAlignment="0" applyProtection="0"/>
    <xf numFmtId="0" fontId="8" fillId="10" borderId="3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</cellStyleXfs>
  <cellXfs count="18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2" borderId="21" xfId="0" applyNumberFormat="1" applyFont="1" applyFill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0" borderId="0" xfId="0"/>
    <xf numFmtId="8" fontId="2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right"/>
    </xf>
    <xf numFmtId="0" fontId="1" fillId="2" borderId="3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/>
    </xf>
    <xf numFmtId="0" fontId="0" fillId="0" borderId="0" xfId="0"/>
    <xf numFmtId="164" fontId="6" fillId="0" borderId="41" xfId="0" applyNumberFormat="1" applyFont="1" applyBorder="1" applyAlignment="1">
      <alignment horizontal="right" vertical="center" indent="1"/>
    </xf>
    <xf numFmtId="165" fontId="0" fillId="0" borderId="42" xfId="0" applyNumberFormat="1" applyBorder="1" applyAlignment="1">
      <alignment horizontal="right" vertical="center" indent="1"/>
    </xf>
    <xf numFmtId="165" fontId="0" fillId="3" borderId="43" xfId="0" applyNumberFormat="1" applyFill="1" applyBorder="1" applyAlignment="1">
      <alignment horizontal="right" vertical="center" indent="1"/>
    </xf>
    <xf numFmtId="165" fontId="6" fillId="0" borderId="44" xfId="0" applyNumberFormat="1" applyFont="1" applyBorder="1" applyAlignment="1">
      <alignment horizontal="right" vertical="center" indent="1"/>
    </xf>
    <xf numFmtId="164" fontId="6" fillId="0" borderId="49" xfId="0" applyNumberFormat="1" applyFont="1" applyFill="1" applyBorder="1" applyAlignment="1">
      <alignment horizontal="right" vertical="center" indent="1"/>
    </xf>
    <xf numFmtId="0" fontId="0" fillId="0" borderId="15" xfId="0" applyBorder="1"/>
    <xf numFmtId="3" fontId="0" fillId="0" borderId="15" xfId="0" applyNumberFormat="1" applyBorder="1" applyAlignment="1">
      <alignment horizontal="center" vertical="center"/>
    </xf>
    <xf numFmtId="0" fontId="0" fillId="0" borderId="0" xfId="0"/>
    <xf numFmtId="0" fontId="0" fillId="0" borderId="14" xfId="0" applyFont="1" applyBorder="1" applyAlignment="1">
      <alignment horizontal="center" vertical="center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/>
    <xf numFmtId="0" fontId="0" fillId="2" borderId="17" xfId="0" applyFont="1" applyFill="1" applyBorder="1" applyAlignment="1"/>
    <xf numFmtId="2" fontId="0" fillId="3" borderId="14" xfId="0" applyNumberFormat="1" applyFont="1" applyFill="1" applyBorder="1" applyAlignment="1">
      <alignment horizontal="center" vertical="center" wrapText="1"/>
    </xf>
    <xf numFmtId="0" fontId="0" fillId="0" borderId="0" xfId="0"/>
    <xf numFmtId="2" fontId="21" fillId="3" borderId="20" xfId="0" applyNumberFormat="1" applyFont="1" applyFill="1" applyBorder="1" applyAlignment="1">
      <alignment horizontal="center" vertical="center"/>
    </xf>
    <xf numFmtId="0" fontId="0" fillId="0" borderId="0" xfId="0"/>
    <xf numFmtId="0" fontId="24" fillId="3" borderId="14" xfId="0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wrapText="1"/>
    </xf>
    <xf numFmtId="0" fontId="23" fillId="0" borderId="54" xfId="0" applyFont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49" fontId="0" fillId="3" borderId="14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0" borderId="14" xfId="0" applyFont="1" applyFill="1" applyBorder="1" applyAlignment="1"/>
    <xf numFmtId="49" fontId="23" fillId="0" borderId="14" xfId="1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/>
    <xf numFmtId="0" fontId="23" fillId="0" borderId="2" xfId="0" applyFont="1" applyFill="1" applyBorder="1" applyAlignment="1">
      <alignment wrapText="1"/>
    </xf>
    <xf numFmtId="0" fontId="23" fillId="0" borderId="11" xfId="0" applyFont="1" applyBorder="1" applyAlignment="1">
      <alignment horizontal="center" vertical="center"/>
    </xf>
    <xf numFmtId="49" fontId="23" fillId="0" borderId="1" xfId="0" quotePrefix="1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49" fontId="23" fillId="0" borderId="2" xfId="0" quotePrefix="1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65" fontId="23" fillId="0" borderId="42" xfId="0" applyNumberFormat="1" applyFont="1" applyFill="1" applyBorder="1" applyAlignment="1">
      <alignment horizontal="right" vertical="center" indent="1"/>
    </xf>
    <xf numFmtId="0" fontId="23" fillId="0" borderId="11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0" fillId="0" borderId="0" xfId="0"/>
    <xf numFmtId="166" fontId="23" fillId="0" borderId="11" xfId="0" applyNumberFormat="1" applyFont="1" applyBorder="1" applyAlignment="1">
      <alignment horizontal="right" vertical="center" indent="1"/>
    </xf>
    <xf numFmtId="166" fontId="23" fillId="0" borderId="55" xfId="0" applyNumberFormat="1" applyFont="1" applyFill="1" applyBorder="1" applyAlignment="1">
      <alignment horizontal="right" vertical="center" indent="1"/>
    </xf>
    <xf numFmtId="166" fontId="0" fillId="3" borderId="19" xfId="0" applyNumberFormat="1" applyFill="1" applyBorder="1" applyAlignment="1">
      <alignment horizontal="right" vertical="center" indent="1"/>
    </xf>
    <xf numFmtId="166" fontId="0" fillId="0" borderId="52" xfId="0" applyNumberFormat="1" applyBorder="1" applyAlignment="1">
      <alignment horizontal="right" vertical="center" indent="1"/>
    </xf>
    <xf numFmtId="166" fontId="23" fillId="0" borderId="52" xfId="0" applyNumberFormat="1" applyFont="1" applyFill="1" applyBorder="1" applyAlignment="1">
      <alignment horizontal="right" vertical="center" indent="1"/>
    </xf>
    <xf numFmtId="166" fontId="0" fillId="3" borderId="53" xfId="0" applyNumberFormat="1" applyFill="1" applyBorder="1" applyAlignment="1">
      <alignment horizontal="right" vertical="center" indent="1"/>
    </xf>
    <xf numFmtId="166" fontId="0" fillId="0" borderId="47" xfId="0" applyNumberFormat="1" applyBorder="1" applyAlignment="1">
      <alignment horizontal="right" vertical="center" indent="1"/>
    </xf>
    <xf numFmtId="166" fontId="0" fillId="0" borderId="48" xfId="0" applyNumberFormat="1" applyBorder="1" applyAlignment="1">
      <alignment horizontal="right" vertical="center" indent="1"/>
    </xf>
    <xf numFmtId="166" fontId="23" fillId="0" borderId="47" xfId="0" applyNumberFormat="1" applyFont="1" applyFill="1" applyBorder="1" applyAlignment="1">
      <alignment horizontal="right" vertical="center" indent="1"/>
    </xf>
    <xf numFmtId="0" fontId="2" fillId="0" borderId="2" xfId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7" xfId="0" applyFont="1" applyFill="1" applyBorder="1" applyAlignment="1">
      <alignment wrapText="1"/>
    </xf>
    <xf numFmtId="2" fontId="23" fillId="0" borderId="57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49" fontId="23" fillId="0" borderId="57" xfId="0" applyNumberFormat="1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166" fontId="0" fillId="0" borderId="60" xfId="0" applyNumberFormat="1" applyBorder="1" applyAlignment="1">
      <alignment horizontal="right" vertical="center" indent="1"/>
    </xf>
    <xf numFmtId="165" fontId="0" fillId="0" borderId="61" xfId="0" applyNumberFormat="1" applyBorder="1" applyAlignment="1">
      <alignment horizontal="right" vertical="center" indent="1"/>
    </xf>
    <xf numFmtId="3" fontId="0" fillId="0" borderId="8" xfId="0" applyNumberFormat="1" applyBorder="1" applyAlignment="1">
      <alignment horizontal="center" vertical="center"/>
    </xf>
    <xf numFmtId="166" fontId="0" fillId="0" borderId="62" xfId="0" applyNumberFormat="1" applyBorder="1" applyAlignment="1">
      <alignment horizontal="right" vertical="center" inden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49" fontId="23" fillId="0" borderId="3" xfId="0" quotePrefix="1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166" fontId="23" fillId="0" borderId="10" xfId="0" applyNumberFormat="1" applyFont="1" applyBorder="1" applyAlignment="1">
      <alignment horizontal="right" vertical="center" indent="1"/>
    </xf>
    <xf numFmtId="166" fontId="0" fillId="0" borderId="51" xfId="0" applyNumberFormat="1" applyBorder="1" applyAlignment="1">
      <alignment horizontal="right" vertical="center" indent="1"/>
    </xf>
    <xf numFmtId="165" fontId="0" fillId="0" borderId="64" xfId="0" applyNumberFormat="1" applyBorder="1" applyAlignment="1">
      <alignment horizontal="right" vertical="center" indent="1"/>
    </xf>
    <xf numFmtId="3" fontId="0" fillId="0" borderId="65" xfId="0" applyNumberFormat="1" applyBorder="1" applyAlignment="1">
      <alignment horizontal="center" vertical="center"/>
    </xf>
    <xf numFmtId="166" fontId="0" fillId="0" borderId="46" xfId="0" applyNumberFormat="1" applyBorder="1" applyAlignment="1">
      <alignment horizontal="right" vertical="center" indent="1"/>
    </xf>
    <xf numFmtId="0" fontId="23" fillId="0" borderId="3" xfId="0" applyFont="1" applyFill="1" applyBorder="1" applyAlignment="1">
      <alignment wrapText="1"/>
    </xf>
    <xf numFmtId="0" fontId="2" fillId="0" borderId="2" xfId="1" applyBorder="1" applyAlignment="1">
      <alignment horizontal="center" vertical="center"/>
    </xf>
    <xf numFmtId="0" fontId="23" fillId="0" borderId="57" xfId="0" applyFont="1" applyFill="1" applyBorder="1" applyAlignment="1" applyProtection="1">
      <alignment horizontal="center" vertical="center"/>
      <protection locked="0"/>
    </xf>
    <xf numFmtId="0" fontId="2" fillId="0" borderId="57" xfId="1" applyBorder="1" applyAlignment="1">
      <alignment horizontal="center" vertical="center"/>
    </xf>
    <xf numFmtId="49" fontId="23" fillId="0" borderId="57" xfId="0" applyNumberFormat="1" applyFont="1" applyBorder="1" applyAlignment="1">
      <alignment horizontal="center" vertical="center"/>
    </xf>
    <xf numFmtId="166" fontId="23" fillId="0" borderId="56" xfId="0" applyNumberFormat="1" applyFont="1" applyBorder="1" applyAlignment="1">
      <alignment horizontal="right" vertical="center" indent="1"/>
    </xf>
    <xf numFmtId="0" fontId="2" fillId="0" borderId="3" xfId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166" fontId="23" fillId="0" borderId="55" xfId="0" applyNumberFormat="1" applyFont="1" applyBorder="1" applyAlignment="1">
      <alignment horizontal="right" vertical="center" inden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>
      <alignment wrapText="1"/>
    </xf>
    <xf numFmtId="49" fontId="23" fillId="0" borderId="4" xfId="0" applyNumberFormat="1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66" fontId="23" fillId="0" borderId="67" xfId="0" applyNumberFormat="1" applyFont="1" applyBorder="1" applyAlignment="1">
      <alignment horizontal="right" vertical="center" indent="1"/>
    </xf>
    <xf numFmtId="166" fontId="0" fillId="0" borderId="68" xfId="0" applyNumberFormat="1" applyBorder="1" applyAlignment="1">
      <alignment horizontal="right" vertical="center" indent="1"/>
    </xf>
    <xf numFmtId="165" fontId="0" fillId="0" borderId="39" xfId="0" applyNumberFormat="1" applyBorder="1" applyAlignment="1">
      <alignment horizontal="right" vertical="center" indent="1"/>
    </xf>
    <xf numFmtId="166" fontId="0" fillId="0" borderId="69" xfId="0" applyNumberFormat="1" applyBorder="1" applyAlignment="1">
      <alignment horizontal="right" vertical="center" indent="1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166" fontId="0" fillId="0" borderId="72" xfId="0" applyNumberFormat="1" applyBorder="1" applyAlignment="1">
      <alignment horizontal="right" vertical="center" indent="1"/>
    </xf>
    <xf numFmtId="165" fontId="0" fillId="0" borderId="73" xfId="0" applyNumberFormat="1" applyBorder="1" applyAlignment="1">
      <alignment horizontal="right" vertical="center" indent="1"/>
    </xf>
    <xf numFmtId="3" fontId="0" fillId="0" borderId="74" xfId="0" applyNumberFormat="1" applyBorder="1" applyAlignment="1">
      <alignment horizontal="center" vertical="center"/>
    </xf>
    <xf numFmtId="166" fontId="0" fillId="0" borderId="75" xfId="0" applyNumberFormat="1" applyBorder="1" applyAlignment="1">
      <alignment horizontal="right" vertical="center" indent="1"/>
    </xf>
    <xf numFmtId="166" fontId="23" fillId="0" borderId="70" xfId="0" applyNumberFormat="1" applyFont="1" applyBorder="1" applyAlignment="1">
      <alignment horizontal="right" vertical="center" indent="1"/>
    </xf>
    <xf numFmtId="49" fontId="23" fillId="0" borderId="3" xfId="0" applyNumberFormat="1" applyFont="1" applyBorder="1" applyAlignment="1">
      <alignment horizontal="center" vertical="center"/>
    </xf>
    <xf numFmtId="166" fontId="23" fillId="0" borderId="76" xfId="0" applyNumberFormat="1" applyFont="1" applyBorder="1" applyAlignment="1">
      <alignment horizontal="right" vertical="center" indent="1"/>
    </xf>
    <xf numFmtId="0" fontId="23" fillId="0" borderId="25" xfId="0" applyFont="1" applyBorder="1" applyAlignment="1">
      <alignment horizontal="center" vertical="center"/>
    </xf>
    <xf numFmtId="0" fontId="23" fillId="0" borderId="74" xfId="0" applyFont="1" applyFill="1" applyBorder="1" applyAlignment="1">
      <alignment wrapText="1"/>
    </xf>
    <xf numFmtId="0" fontId="23" fillId="0" borderId="4" xfId="1" applyFont="1" applyBorder="1" applyAlignment="1">
      <alignment horizontal="center" vertical="center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wrapText="1"/>
    </xf>
    <xf numFmtId="49" fontId="23" fillId="0" borderId="57" xfId="0" quotePrefix="1" applyNumberFormat="1" applyFont="1" applyBorder="1" applyAlignment="1">
      <alignment horizontal="center" vertical="center"/>
    </xf>
    <xf numFmtId="166" fontId="23" fillId="0" borderId="58" xfId="0" applyNumberFormat="1" applyFont="1" applyBorder="1" applyAlignment="1">
      <alignment horizontal="right" vertical="center" indent="1"/>
    </xf>
    <xf numFmtId="0" fontId="23" fillId="0" borderId="65" xfId="0" applyFont="1" applyBorder="1" applyAlignment="1">
      <alignment wrapText="1"/>
    </xf>
    <xf numFmtId="0" fontId="25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40" xfId="0" applyFont="1" applyFill="1" applyBorder="1" applyAlignment="1">
      <alignment wrapText="1"/>
    </xf>
    <xf numFmtId="49" fontId="23" fillId="0" borderId="25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 wrapText="1"/>
    </xf>
    <xf numFmtId="0" fontId="23" fillId="0" borderId="25" xfId="0" applyFont="1" applyFill="1" applyBorder="1" applyAlignment="1">
      <alignment wrapText="1"/>
    </xf>
    <xf numFmtId="0" fontId="23" fillId="0" borderId="65" xfId="0" applyFont="1" applyFill="1" applyBorder="1" applyAlignment="1">
      <alignment wrapText="1"/>
    </xf>
    <xf numFmtId="2" fontId="23" fillId="0" borderId="25" xfId="0" applyNumberFormat="1" applyFont="1" applyBorder="1" applyAlignment="1">
      <alignment horizontal="center" vertical="center"/>
    </xf>
    <xf numFmtId="166" fontId="0" fillId="0" borderId="45" xfId="0" applyNumberFormat="1" applyBorder="1" applyAlignment="1">
      <alignment horizontal="right" vertical="center" indent="1"/>
    </xf>
    <xf numFmtId="166" fontId="0" fillId="0" borderId="50" xfId="0" applyNumberFormat="1" applyBorder="1" applyAlignment="1">
      <alignment horizontal="right" vertical="center" indent="1"/>
    </xf>
    <xf numFmtId="166" fontId="23" fillId="0" borderId="77" xfId="0" applyNumberFormat="1" applyFont="1" applyBorder="1" applyAlignment="1">
      <alignment horizontal="right" vertical="center" indent="1"/>
    </xf>
    <xf numFmtId="3" fontId="0" fillId="0" borderId="80" xfId="0" applyNumberFormat="1" applyBorder="1" applyAlignment="1">
      <alignment horizontal="center" vertical="center"/>
    </xf>
    <xf numFmtId="165" fontId="0" fillId="0" borderId="79" xfId="0" applyNumberFormat="1" applyBorder="1" applyAlignment="1">
      <alignment horizontal="right" vertical="center" indent="1"/>
    </xf>
    <xf numFmtId="0" fontId="0" fillId="0" borderId="0" xfId="0"/>
    <xf numFmtId="0" fontId="2" fillId="0" borderId="25" xfId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Neutre" xfId="10" builtinId="28" customBuiltin="1"/>
    <cellStyle name="Normal" xfId="0" builtinId="0"/>
    <cellStyle name="Normal 2" xfId="2" xr:uid="{00000000-0005-0000-0000-000021000000}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FF7C80"/>
      <color rgb="FFFFD757"/>
      <color rgb="FFC5F0FF"/>
      <color rgb="FFFFDA65"/>
      <color rgb="FFFFB3B5"/>
      <color rgb="FFFFA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csc.com/product-detail/ESD-and-Surge-Protection-TVS-ESD_STMicroelectronics-USBLC6-2SC6_C7519.html" TargetMode="External"/><Relationship Id="rId18" Type="http://schemas.openxmlformats.org/officeDocument/2006/relationships/hyperlink" Target="https://www.digikey.fr/fr/products/detail/w%C3%BCrth-elektronik/436331045822/5209092?s=N4IgTCBcDaICwGYBsCEEYAMcCsAOMEAugL5A" TargetMode="External"/><Relationship Id="rId26" Type="http://schemas.openxmlformats.org/officeDocument/2006/relationships/hyperlink" Target="https://www.lcsc.com/product-detail/Multilayer-Ceramic-Capacitors-MLCC-SMD-SMT_FOJAN-FCC0603B104K500CT_C5137636.html" TargetMode="External"/><Relationship Id="rId3" Type="http://schemas.openxmlformats.org/officeDocument/2006/relationships/hyperlink" Target="https://www.lcsc.com/product-detail/Chip-Resistor-Surface-Mount_FOJAN-FRC0603J472-TS_C2907166.html" TargetMode="External"/><Relationship Id="rId21" Type="http://schemas.openxmlformats.org/officeDocument/2006/relationships/hyperlink" Target="https://www.digikey.fr/fr/products/detail/rf-solutions/ANT-4WHIP3H-SMA/5845730" TargetMode="External"/><Relationship Id="rId34" Type="http://schemas.openxmlformats.org/officeDocument/2006/relationships/hyperlink" Target="https://www.digikey.fr/fr/products/detail/amphenol-cs-fci/10155435-00011LF/21320514" TargetMode="External"/><Relationship Id="rId7" Type="http://schemas.openxmlformats.org/officeDocument/2006/relationships/hyperlink" Target="https://www.lcsc.com/product-detail/Chip-Resistor-Surface-Mount_FOJAN-FRC0603J334-TS_C2907151.html" TargetMode="External"/><Relationship Id="rId12" Type="http://schemas.openxmlformats.org/officeDocument/2006/relationships/hyperlink" Target="https://www.lcsc.com/product-detail/Voltage-Regulators-Linear-Low-Drop-Out-LDO-Regulators_STMicroelectronics-LD39050PU33R_C132827.html" TargetMode="External"/><Relationship Id="rId17" Type="http://schemas.openxmlformats.org/officeDocument/2006/relationships/hyperlink" Target="https://www.lcsc.com/product-detail/Crystals_Yajingxin-TX322526M4HBDD2T_C5308009.html" TargetMode="External"/><Relationship Id="rId25" Type="http://schemas.openxmlformats.org/officeDocument/2006/relationships/hyperlink" Target="https://www.lcsc.com/product-detail/Multilayer-Ceramic-Capacitors-MLCC-SMD-SMT_CCTC-TCC0603X7R103M500CT_C376807.html" TargetMode="External"/><Relationship Id="rId33" Type="http://schemas.openxmlformats.org/officeDocument/2006/relationships/hyperlink" Target="https://www.lcsc.com/product-detail/Pin-Headers_XKB-Connection-X6511WR-03H-C60D30R1_C2883841.html" TargetMode="External"/><Relationship Id="rId2" Type="http://schemas.openxmlformats.org/officeDocument/2006/relationships/hyperlink" Target="https://www.lcsc.com/product-detail/Chip-Resistor-Surface-Mount_YAGEO-RT0603BRC07500RL_C860931.html" TargetMode="External"/><Relationship Id="rId16" Type="http://schemas.openxmlformats.org/officeDocument/2006/relationships/hyperlink" Target="https://www.lcsc.com/product-detail/Crystals_Abracon-LLC-ABM3B-8-000MHZ-10-1-U-T_C276420.html" TargetMode="External"/><Relationship Id="rId20" Type="http://schemas.openxmlformats.org/officeDocument/2006/relationships/hyperlink" Target="https://www.lcsc.com/product-detail/Button-And-Strip-Battery-Connector_MYOUNG-MY-AAA-20-J_C6937107.html" TargetMode="External"/><Relationship Id="rId29" Type="http://schemas.openxmlformats.org/officeDocument/2006/relationships/hyperlink" Target="https://www.lcsc.com/product-detail/Multilayer-Ceramic-Capacitors-MLCC-SMD-SMT_HRE-CGA0603X5R106M160JT_C6119814.html" TargetMode="External"/><Relationship Id="rId1" Type="http://schemas.openxmlformats.org/officeDocument/2006/relationships/hyperlink" Target="https://www.lcsc.com/product-detail/Chip-Resistor-Surface-Mount_VO-SCR0603J100R_C3017758.html" TargetMode="External"/><Relationship Id="rId6" Type="http://schemas.openxmlformats.org/officeDocument/2006/relationships/hyperlink" Target="https://www.lcsc.com/product-detail/Chip-Resistor-Surface-Mount_FOJAN-FRC0603J104-TS_C2907088.html" TargetMode="External"/><Relationship Id="rId11" Type="http://schemas.openxmlformats.org/officeDocument/2006/relationships/hyperlink" Target="https://www.lcsc.com/product-detail/Digital-Transistors_ROHM-Semicon-DTC123JKAT146_C111724.html" TargetMode="External"/><Relationship Id="rId24" Type="http://schemas.openxmlformats.org/officeDocument/2006/relationships/hyperlink" Target="https://www.lcsc.com/product-detail/Multilayer-Ceramic-Capacitors-MLCC-SMD-SMT_CCTC-TCC0603COG820J500CT_C282510.html" TargetMode="External"/><Relationship Id="rId32" Type="http://schemas.openxmlformats.org/officeDocument/2006/relationships/hyperlink" Target="https://www.lcsc.com/product-detail/LED-Indication-Discrete_HONGLITRONIC-Hongli-Zhihui-HONGLITRONIC-PSC-1608U50GC-G4_C22371298.html" TargetMode="External"/><Relationship Id="rId5" Type="http://schemas.openxmlformats.org/officeDocument/2006/relationships/hyperlink" Target="https://www.lcsc.com/product-detail/Chip-Resistor-Surface-Mount_UNI-ROYAL-Uniroyal-Elec-0603WAJ0103T5E_C15401.html" TargetMode="External"/><Relationship Id="rId15" Type="http://schemas.openxmlformats.org/officeDocument/2006/relationships/hyperlink" Target="https://www.lcsc.com/product-detail/RF-Transceiver-ICs_HopeRF-Micro-electronics-CMT2110A-ESR_C77203.html" TargetMode="External"/><Relationship Id="rId23" Type="http://schemas.openxmlformats.org/officeDocument/2006/relationships/hyperlink" Target="https://www.lcsc.com/product-detail/Multilayer-Ceramic-Capacitors-MLCC-SMD-SMT_CCTC-TCC0603COG100J500CT_C376764.html" TargetMode="External"/><Relationship Id="rId28" Type="http://schemas.openxmlformats.org/officeDocument/2006/relationships/hyperlink" Target="https://www.lcsc.com/product-detail/Multilayer-Ceramic-Capacitors-MLCC-SMD-SMT_HRE-CGA0603X5R475K160JT_C6119855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lcsc.com/product-detail/Switching-Diodes_PANJIT-International-1N4148W_R1_00001_C391324.html" TargetMode="External"/><Relationship Id="rId19" Type="http://schemas.openxmlformats.org/officeDocument/2006/relationships/hyperlink" Target="https://www.lcsc.com/product-detail/Tactile-Switches_Yuandi-TS-1047A-A40B2-D2_C7464595.html" TargetMode="External"/><Relationship Id="rId31" Type="http://schemas.openxmlformats.org/officeDocument/2006/relationships/hyperlink" Target="https://www.lcsc.com/product-detail/Inductors-SMD_FH-Guangdong-Fenghua-Advanced-Tech-CMI160808VR18KT_C361670.html" TargetMode="External"/><Relationship Id="rId4" Type="http://schemas.openxmlformats.org/officeDocument/2006/relationships/hyperlink" Target="https://www.lcsc.com/product-detail/Chip-Resistor-Surface-Mount_RALEC-RTT03512JTP_C103696.html" TargetMode="External"/><Relationship Id="rId9" Type="http://schemas.openxmlformats.org/officeDocument/2006/relationships/hyperlink" Target="https://www.lcsc.com/product-detail/Ferrite-Beads_Murata-Electronics-BLM18PG221SN1D_C80165.html" TargetMode="External"/><Relationship Id="rId14" Type="http://schemas.openxmlformats.org/officeDocument/2006/relationships/hyperlink" Target="https://www.lcsc.com/product-detail/Microcontrollers-MCU-MPU-SOC_STMicroelectronics-STM32L476RGT6_C74797.html" TargetMode="External"/><Relationship Id="rId22" Type="http://schemas.openxmlformats.org/officeDocument/2006/relationships/hyperlink" Target="https://www.lcsc.com/product-detail/Multilayer-Ceramic-Capacitors-MLCC-SMD-SMT_YAGEO-CC0603CRNPO9BN9R0_C282076.html" TargetMode="External"/><Relationship Id="rId27" Type="http://schemas.openxmlformats.org/officeDocument/2006/relationships/hyperlink" Target="https://www.lcsc.com/product-detail/Multilayer-Ceramic-Capacitors-MLCC-SMD-SMT_HRE-CGA0603X5R105K160JT_C6119849.html" TargetMode="External"/><Relationship Id="rId30" Type="http://schemas.openxmlformats.org/officeDocument/2006/relationships/hyperlink" Target="https://www.lcsc.com/product-detail/Inductors-SMD_FH-Guangdong-Fenghua-Advanced-Tech-FHW0603UC027JST_C295696.html" TargetMode="External"/><Relationship Id="rId35" Type="http://schemas.openxmlformats.org/officeDocument/2006/relationships/hyperlink" Target="https://www.digikey.fr/fr/products/detail/te-connectivity-linx/CONSMA020-062-G/11482822?s=N4IgTCBcDaIMIHkByBlAsgQQAxiwOiwDYwBaAcRAF0BfIA" TargetMode="External"/><Relationship Id="rId8" Type="http://schemas.openxmlformats.org/officeDocument/2006/relationships/hyperlink" Target="https://www.lcsc.com/product-detail/Chip-Resistor-Surface-Mount_RALEC-RTT03105JTP_C1032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tabSelected="1" zoomScaleNormal="100" workbookViewId="0">
      <pane ySplit="7" topLeftCell="A29" activePane="bottomLeft" state="frozen"/>
      <selection pane="bottomLeft" activeCell="E4" sqref="E4"/>
    </sheetView>
  </sheetViews>
  <sheetFormatPr baseColWidth="10" defaultColWidth="9.140625" defaultRowHeight="15" x14ac:dyDescent="0.25"/>
  <cols>
    <col min="1" max="1" width="4" style="8" bestFit="1" customWidth="1"/>
    <col min="2" max="2" width="6.140625" style="8" bestFit="1" customWidth="1"/>
    <col min="3" max="3" width="25.7109375" style="8" customWidth="1"/>
    <col min="4" max="4" width="11.42578125" style="12" bestFit="1" customWidth="1"/>
    <col min="5" max="5" width="22.42578125" style="12" bestFit="1" customWidth="1"/>
    <col min="6" max="6" width="12.140625" style="12" customWidth="1"/>
    <col min="7" max="7" width="9.140625" style="8" customWidth="1"/>
    <col min="8" max="8" width="25.140625" style="8" bestFit="1" customWidth="1"/>
    <col min="9" max="9" width="26.5703125" style="8" customWidth="1"/>
    <col min="10" max="10" width="7" style="2" customWidth="1"/>
    <col min="11" max="11" width="26.28515625" style="8" customWidth="1"/>
    <col min="12" max="12" width="30.5703125" style="8" bestFit="1" customWidth="1"/>
    <col min="13" max="13" width="9.42578125" style="2" customWidth="1"/>
    <col min="14" max="14" width="10.85546875" style="2" customWidth="1"/>
    <col min="15" max="15" width="11.5703125" style="2" customWidth="1"/>
    <col min="16" max="16" width="8.7109375" style="2" customWidth="1"/>
    <col min="17" max="17" width="13.140625" style="2" customWidth="1"/>
    <col min="18" max="18" width="8.28515625" style="8" customWidth="1"/>
    <col min="19" max="21" width="23" style="8" customWidth="1"/>
    <col min="22" max="16384" width="9.140625" style="8"/>
  </cols>
  <sheetData>
    <row r="1" spans="1:17" ht="23.25" x14ac:dyDescent="0.35">
      <c r="A1" s="163" t="s">
        <v>34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 x14ac:dyDescent="0.25">
      <c r="A2" s="164" t="s">
        <v>33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15.75" thickBot="1" x14ac:dyDescent="0.3">
      <c r="B3" s="24"/>
      <c r="L3" s="3"/>
    </row>
    <row r="4" spans="1:17" ht="15.75" thickBot="1" x14ac:dyDescent="0.3">
      <c r="A4" s="14"/>
      <c r="B4" s="15"/>
      <c r="C4" s="178" t="s">
        <v>11</v>
      </c>
      <c r="D4" s="179"/>
      <c r="E4" s="5">
        <v>4</v>
      </c>
      <c r="F4" s="1"/>
      <c r="H4" s="2"/>
      <c r="I4" s="2"/>
      <c r="K4" s="2"/>
      <c r="L4" s="2"/>
      <c r="M4" s="8"/>
      <c r="N4" s="8"/>
      <c r="O4" s="8"/>
      <c r="P4" s="8"/>
      <c r="Q4" s="8"/>
    </row>
    <row r="5" spans="1:17" ht="15.75" thickBot="1" x14ac:dyDescent="0.3"/>
    <row r="6" spans="1:17" ht="15" customHeight="1" x14ac:dyDescent="0.25">
      <c r="A6" s="168" t="s">
        <v>4</v>
      </c>
      <c r="B6" s="180"/>
      <c r="C6" s="168" t="s">
        <v>0</v>
      </c>
      <c r="D6" s="165" t="s">
        <v>20</v>
      </c>
      <c r="E6" s="165" t="s">
        <v>2</v>
      </c>
      <c r="F6" s="165" t="s">
        <v>21</v>
      </c>
      <c r="G6" s="167" t="s">
        <v>14</v>
      </c>
      <c r="H6" s="165" t="s">
        <v>8</v>
      </c>
      <c r="I6" s="168" t="s">
        <v>9</v>
      </c>
      <c r="J6" s="184" t="s">
        <v>7</v>
      </c>
      <c r="K6" s="186" t="s">
        <v>6</v>
      </c>
      <c r="L6" s="168" t="s">
        <v>10</v>
      </c>
      <c r="M6" s="188" t="s">
        <v>12</v>
      </c>
      <c r="N6" s="170" t="s">
        <v>13</v>
      </c>
      <c r="O6" s="172" t="s">
        <v>15</v>
      </c>
      <c r="P6" s="174" t="str">
        <f>CONCATENATE("QTY 
",$E$4," FAB")</f>
        <v>QTY 
4 FAB</v>
      </c>
      <c r="Q6" s="176" t="str">
        <f>CONCATENATE("TOTAL 
", $E$4, " FAB
 [€HT]")</f>
        <v>TOTAL 
4 FAB
 [€HT]</v>
      </c>
    </row>
    <row r="7" spans="1:17" ht="38.25" customHeight="1" thickBot="1" x14ac:dyDescent="0.3">
      <c r="A7" s="169"/>
      <c r="B7" s="181"/>
      <c r="C7" s="169"/>
      <c r="D7" s="166"/>
      <c r="E7" s="166"/>
      <c r="F7" s="166"/>
      <c r="G7" s="166"/>
      <c r="H7" s="166"/>
      <c r="I7" s="169"/>
      <c r="J7" s="185"/>
      <c r="K7" s="187"/>
      <c r="L7" s="169"/>
      <c r="M7" s="185"/>
      <c r="N7" s="171"/>
      <c r="O7" s="173"/>
      <c r="P7" s="175"/>
      <c r="Q7" s="177"/>
    </row>
    <row r="8" spans="1:17" x14ac:dyDescent="0.25">
      <c r="A8" s="57">
        <v>1</v>
      </c>
      <c r="B8" s="56"/>
      <c r="C8" s="49" t="s">
        <v>38</v>
      </c>
      <c r="D8" s="139">
        <v>100</v>
      </c>
      <c r="E8" s="139" t="s">
        <v>105</v>
      </c>
      <c r="F8" s="58" t="s">
        <v>97</v>
      </c>
      <c r="G8" s="59">
        <v>0.45</v>
      </c>
      <c r="H8" s="60" t="s">
        <v>99</v>
      </c>
      <c r="I8" s="61" t="s">
        <v>98</v>
      </c>
      <c r="J8" s="50">
        <v>1</v>
      </c>
      <c r="K8" s="63" t="s">
        <v>100</v>
      </c>
      <c r="L8" s="108" t="s">
        <v>101</v>
      </c>
      <c r="M8" s="73">
        <v>6.9999999999999999E-4</v>
      </c>
      <c r="N8" s="76">
        <f t="shared" ref="N8:N20" si="0">J8*M8</f>
        <v>6.9999999999999999E-4</v>
      </c>
      <c r="O8" s="20">
        <f t="shared" ref="O8:O43" si="1">(N8*100)/$N$45</f>
        <v>3.2960254641510134E-3</v>
      </c>
      <c r="P8" s="16">
        <f t="shared" ref="P8:P43" si="2">J8*$E$4</f>
        <v>4</v>
      </c>
      <c r="Q8" s="79">
        <f t="shared" ref="Q8:Q43" si="3">N8*$E$4</f>
        <v>2.8E-3</v>
      </c>
    </row>
    <row r="9" spans="1:17" s="72" customFormat="1" x14ac:dyDescent="0.25">
      <c r="A9" s="57">
        <f>A8+1</f>
        <v>2</v>
      </c>
      <c r="B9" s="56"/>
      <c r="C9" s="49" t="s">
        <v>39</v>
      </c>
      <c r="D9" s="57">
        <v>500</v>
      </c>
      <c r="E9" s="57" t="s">
        <v>105</v>
      </c>
      <c r="F9" s="58" t="s">
        <v>97</v>
      </c>
      <c r="G9" s="59">
        <v>0.45</v>
      </c>
      <c r="H9" s="60" t="s">
        <v>102</v>
      </c>
      <c r="I9" s="61" t="s">
        <v>103</v>
      </c>
      <c r="J9" s="50">
        <v>4</v>
      </c>
      <c r="K9" s="63" t="s">
        <v>100</v>
      </c>
      <c r="L9" s="108" t="s">
        <v>104</v>
      </c>
      <c r="M9" s="73">
        <v>7.9799999999999996E-2</v>
      </c>
      <c r="N9" s="76">
        <f t="shared" si="0"/>
        <v>0.31919999999999998</v>
      </c>
      <c r="O9" s="20">
        <f t="shared" si="1"/>
        <v>1.5029876116528622</v>
      </c>
      <c r="P9" s="16">
        <f t="shared" ref="P9:P20" si="4">J9*$E$4</f>
        <v>16</v>
      </c>
      <c r="Q9" s="79">
        <f t="shared" ref="Q9:Q20" si="5">N9*$E$4</f>
        <v>1.2767999999999999</v>
      </c>
    </row>
    <row r="10" spans="1:17" s="72" customFormat="1" x14ac:dyDescent="0.25">
      <c r="A10" s="57">
        <f t="shared" ref="A10:A44" si="6">A9+1</f>
        <v>3</v>
      </c>
      <c r="B10" s="56"/>
      <c r="C10" s="49" t="s">
        <v>40</v>
      </c>
      <c r="D10" s="55" t="s">
        <v>41</v>
      </c>
      <c r="E10" s="55" t="s">
        <v>105</v>
      </c>
      <c r="F10" s="58" t="s">
        <v>97</v>
      </c>
      <c r="G10" s="59">
        <v>0.45</v>
      </c>
      <c r="H10" s="60" t="s">
        <v>106</v>
      </c>
      <c r="I10" s="61" t="s">
        <v>107</v>
      </c>
      <c r="J10" s="50">
        <v>1</v>
      </c>
      <c r="K10" s="63" t="s">
        <v>100</v>
      </c>
      <c r="L10" s="108" t="s">
        <v>108</v>
      </c>
      <c r="M10" s="73">
        <v>8.0000000000000004E-4</v>
      </c>
      <c r="N10" s="76">
        <f t="shared" si="0"/>
        <v>8.0000000000000004E-4</v>
      </c>
      <c r="O10" s="20">
        <f t="shared" si="1"/>
        <v>3.766886244744016E-3</v>
      </c>
      <c r="P10" s="16">
        <f t="shared" si="4"/>
        <v>4</v>
      </c>
      <c r="Q10" s="79">
        <f t="shared" si="5"/>
        <v>3.2000000000000002E-3</v>
      </c>
    </row>
    <row r="11" spans="1:17" s="72" customFormat="1" x14ac:dyDescent="0.25">
      <c r="A11" s="57">
        <f t="shared" si="6"/>
        <v>4</v>
      </c>
      <c r="B11" s="56"/>
      <c r="C11" s="49" t="s">
        <v>30</v>
      </c>
      <c r="D11" s="55" t="s">
        <v>42</v>
      </c>
      <c r="E11" s="55" t="s">
        <v>105</v>
      </c>
      <c r="F11" s="58" t="s">
        <v>97</v>
      </c>
      <c r="G11" s="59">
        <v>0.45</v>
      </c>
      <c r="H11" s="60" t="s">
        <v>110</v>
      </c>
      <c r="I11" s="61" t="s">
        <v>109</v>
      </c>
      <c r="J11" s="50">
        <v>2</v>
      </c>
      <c r="K11" s="63" t="s">
        <v>100</v>
      </c>
      <c r="L11" s="108" t="s">
        <v>111</v>
      </c>
      <c r="M11" s="73">
        <v>8.0000000000000004E-4</v>
      </c>
      <c r="N11" s="76">
        <f t="shared" si="0"/>
        <v>1.6000000000000001E-3</v>
      </c>
      <c r="O11" s="20">
        <f t="shared" si="1"/>
        <v>7.5337724894880319E-3</v>
      </c>
      <c r="P11" s="16">
        <f t="shared" si="4"/>
        <v>8</v>
      </c>
      <c r="Q11" s="79">
        <f t="shared" si="5"/>
        <v>6.4000000000000003E-3</v>
      </c>
    </row>
    <row r="12" spans="1:17" s="72" customFormat="1" ht="90" x14ac:dyDescent="0.25">
      <c r="A12" s="57">
        <f t="shared" si="6"/>
        <v>5</v>
      </c>
      <c r="B12" s="56"/>
      <c r="C12" s="49" t="s">
        <v>36</v>
      </c>
      <c r="D12" s="57" t="s">
        <v>22</v>
      </c>
      <c r="E12" s="55" t="s">
        <v>105</v>
      </c>
      <c r="F12" s="58" t="s">
        <v>97</v>
      </c>
      <c r="G12" s="59">
        <v>0.45</v>
      </c>
      <c r="H12" s="60" t="s">
        <v>112</v>
      </c>
      <c r="I12" s="61" t="s">
        <v>113</v>
      </c>
      <c r="J12" s="50">
        <v>27</v>
      </c>
      <c r="K12" s="63" t="s">
        <v>100</v>
      </c>
      <c r="L12" s="108" t="s">
        <v>114</v>
      </c>
      <c r="M12" s="73">
        <v>8.0000000000000002E-3</v>
      </c>
      <c r="N12" s="76">
        <f t="shared" si="0"/>
        <v>0.216</v>
      </c>
      <c r="O12" s="20">
        <f t="shared" si="1"/>
        <v>1.0170592860808843</v>
      </c>
      <c r="P12" s="16">
        <f t="shared" si="4"/>
        <v>108</v>
      </c>
      <c r="Q12" s="79">
        <f t="shared" si="5"/>
        <v>0.86399999999999999</v>
      </c>
    </row>
    <row r="13" spans="1:17" s="72" customFormat="1" x14ac:dyDescent="0.25">
      <c r="A13" s="57">
        <f t="shared" si="6"/>
        <v>6</v>
      </c>
      <c r="B13" s="56"/>
      <c r="C13" s="49" t="s">
        <v>43</v>
      </c>
      <c r="D13" s="55" t="s">
        <v>45</v>
      </c>
      <c r="E13" s="55" t="s">
        <v>105</v>
      </c>
      <c r="F13" s="58" t="s">
        <v>97</v>
      </c>
      <c r="G13" s="59">
        <v>0.45</v>
      </c>
      <c r="H13" s="60" t="s">
        <v>116</v>
      </c>
      <c r="I13" s="61" t="s">
        <v>115</v>
      </c>
      <c r="J13" s="50">
        <v>1</v>
      </c>
      <c r="K13" s="63" t="s">
        <v>100</v>
      </c>
      <c r="L13" s="108" t="s">
        <v>117</v>
      </c>
      <c r="M13" s="73">
        <v>6.9999999999999999E-4</v>
      </c>
      <c r="N13" s="76">
        <f t="shared" si="0"/>
        <v>6.9999999999999999E-4</v>
      </c>
      <c r="O13" s="20">
        <f t="shared" si="1"/>
        <v>3.2960254641510134E-3</v>
      </c>
      <c r="P13" s="16">
        <f t="shared" si="4"/>
        <v>4</v>
      </c>
      <c r="Q13" s="79">
        <f t="shared" si="5"/>
        <v>2.8E-3</v>
      </c>
    </row>
    <row r="14" spans="1:17" s="72" customFormat="1" x14ac:dyDescent="0.25">
      <c r="A14" s="57">
        <f t="shared" si="6"/>
        <v>7</v>
      </c>
      <c r="B14" s="56"/>
      <c r="C14" s="49" t="s">
        <v>44</v>
      </c>
      <c r="D14" s="55" t="s">
        <v>46</v>
      </c>
      <c r="E14" s="55" t="s">
        <v>105</v>
      </c>
      <c r="F14" s="58" t="s">
        <v>97</v>
      </c>
      <c r="G14" s="59">
        <v>0.45</v>
      </c>
      <c r="H14" s="60" t="s">
        <v>116</v>
      </c>
      <c r="I14" s="61" t="s">
        <v>118</v>
      </c>
      <c r="J14" s="50">
        <v>1</v>
      </c>
      <c r="K14" s="63" t="s">
        <v>100</v>
      </c>
      <c r="L14" s="108" t="s">
        <v>119</v>
      </c>
      <c r="M14" s="73">
        <v>6.9999999999999999E-4</v>
      </c>
      <c r="N14" s="76">
        <f t="shared" si="0"/>
        <v>6.9999999999999999E-4</v>
      </c>
      <c r="O14" s="20">
        <f t="shared" si="1"/>
        <v>3.2960254641510134E-3</v>
      </c>
      <c r="P14" s="16">
        <f t="shared" si="4"/>
        <v>4</v>
      </c>
      <c r="Q14" s="79">
        <f t="shared" si="5"/>
        <v>2.8E-3</v>
      </c>
    </row>
    <row r="15" spans="1:17" s="72" customFormat="1" ht="15.75" thickBot="1" x14ac:dyDescent="0.3">
      <c r="A15" s="94">
        <f t="shared" si="6"/>
        <v>8</v>
      </c>
      <c r="B15" s="95"/>
      <c r="C15" s="107" t="s">
        <v>35</v>
      </c>
      <c r="D15" s="94" t="s">
        <v>37</v>
      </c>
      <c r="E15" s="94" t="s">
        <v>105</v>
      </c>
      <c r="F15" s="96" t="s">
        <v>97</v>
      </c>
      <c r="G15" s="97">
        <v>0.45</v>
      </c>
      <c r="H15" s="98" t="s">
        <v>121</v>
      </c>
      <c r="I15" s="99" t="s">
        <v>120</v>
      </c>
      <c r="J15" s="100">
        <v>2</v>
      </c>
      <c r="K15" s="101" t="s">
        <v>100</v>
      </c>
      <c r="L15" s="113" t="s">
        <v>122</v>
      </c>
      <c r="M15" s="102">
        <v>8.9999999999999998E-4</v>
      </c>
      <c r="N15" s="103">
        <f t="shared" si="0"/>
        <v>1.8E-3</v>
      </c>
      <c r="O15" s="104">
        <f t="shared" si="1"/>
        <v>8.4754940506740362E-3</v>
      </c>
      <c r="P15" s="105">
        <f t="shared" si="4"/>
        <v>8</v>
      </c>
      <c r="Q15" s="106">
        <f t="shared" si="5"/>
        <v>7.1999999999999998E-3</v>
      </c>
    </row>
    <row r="16" spans="1:17" s="72" customFormat="1" x14ac:dyDescent="0.25">
      <c r="A16" s="57">
        <f t="shared" si="6"/>
        <v>9</v>
      </c>
      <c r="B16" s="56"/>
      <c r="C16" s="49" t="s">
        <v>47</v>
      </c>
      <c r="D16" s="57" t="s">
        <v>57</v>
      </c>
      <c r="E16" s="57" t="s">
        <v>164</v>
      </c>
      <c r="F16" s="58" t="s">
        <v>97</v>
      </c>
      <c r="G16" s="59"/>
      <c r="H16" s="60" t="s">
        <v>158</v>
      </c>
      <c r="I16" s="61" t="s">
        <v>157</v>
      </c>
      <c r="J16" s="50">
        <v>1</v>
      </c>
      <c r="K16" s="63" t="s">
        <v>100</v>
      </c>
      <c r="L16" s="108" t="s">
        <v>159</v>
      </c>
      <c r="M16" s="73">
        <v>3.7000000000000002E-3</v>
      </c>
      <c r="N16" s="76">
        <f t="shared" si="0"/>
        <v>3.7000000000000002E-3</v>
      </c>
      <c r="O16" s="20">
        <f t="shared" si="1"/>
        <v>1.7421848881941072E-2</v>
      </c>
      <c r="P16" s="16">
        <f t="shared" si="4"/>
        <v>4</v>
      </c>
      <c r="Q16" s="79">
        <f t="shared" si="5"/>
        <v>1.4800000000000001E-2</v>
      </c>
    </row>
    <row r="17" spans="1:17" s="72" customFormat="1" x14ac:dyDescent="0.25">
      <c r="A17" s="57">
        <f t="shared" si="6"/>
        <v>10</v>
      </c>
      <c r="B17" s="56"/>
      <c r="C17" s="49" t="s">
        <v>48</v>
      </c>
      <c r="D17" s="55" t="s">
        <v>53</v>
      </c>
      <c r="E17" s="55" t="s">
        <v>164</v>
      </c>
      <c r="F17" s="58" t="s">
        <v>97</v>
      </c>
      <c r="G17" s="59"/>
      <c r="H17" s="60" t="s">
        <v>160</v>
      </c>
      <c r="I17" s="61" t="s">
        <v>161</v>
      </c>
      <c r="J17" s="50">
        <v>2</v>
      </c>
      <c r="K17" s="63" t="s">
        <v>100</v>
      </c>
      <c r="L17" s="108" t="s">
        <v>162</v>
      </c>
      <c r="M17" s="73">
        <v>2.3E-3</v>
      </c>
      <c r="N17" s="76">
        <f t="shared" si="0"/>
        <v>4.5999999999999999E-3</v>
      </c>
      <c r="O17" s="20">
        <f t="shared" si="1"/>
        <v>2.165959590727809E-2</v>
      </c>
      <c r="P17" s="16">
        <f t="shared" si="4"/>
        <v>8</v>
      </c>
      <c r="Q17" s="79">
        <f t="shared" si="5"/>
        <v>1.84E-2</v>
      </c>
    </row>
    <row r="18" spans="1:17" s="72" customFormat="1" x14ac:dyDescent="0.25">
      <c r="A18" s="57">
        <f t="shared" si="6"/>
        <v>11</v>
      </c>
      <c r="B18" s="56"/>
      <c r="C18" s="49" t="s">
        <v>49</v>
      </c>
      <c r="D18" s="55" t="s">
        <v>163</v>
      </c>
      <c r="E18" s="55" t="s">
        <v>164</v>
      </c>
      <c r="F18" s="58" t="s">
        <v>97</v>
      </c>
      <c r="G18" s="59"/>
      <c r="H18" s="60" t="s">
        <v>160</v>
      </c>
      <c r="I18" s="61" t="s">
        <v>165</v>
      </c>
      <c r="J18" s="50">
        <v>1</v>
      </c>
      <c r="K18" s="63" t="s">
        <v>100</v>
      </c>
      <c r="L18" s="108" t="s">
        <v>166</v>
      </c>
      <c r="M18" s="73">
        <v>2.3E-3</v>
      </c>
      <c r="N18" s="76">
        <f t="shared" si="0"/>
        <v>2.3E-3</v>
      </c>
      <c r="O18" s="20">
        <f t="shared" si="1"/>
        <v>1.0829797953639045E-2</v>
      </c>
      <c r="P18" s="16">
        <f t="shared" si="4"/>
        <v>4</v>
      </c>
      <c r="Q18" s="79">
        <f t="shared" si="5"/>
        <v>9.1999999999999998E-3</v>
      </c>
    </row>
    <row r="19" spans="1:17" s="72" customFormat="1" x14ac:dyDescent="0.25">
      <c r="A19" s="57">
        <f t="shared" si="6"/>
        <v>12</v>
      </c>
      <c r="B19" s="56"/>
      <c r="C19" s="49" t="s">
        <v>50</v>
      </c>
      <c r="D19" s="55" t="s">
        <v>54</v>
      </c>
      <c r="E19" s="55" t="s">
        <v>169</v>
      </c>
      <c r="F19" s="58" t="s">
        <v>97</v>
      </c>
      <c r="G19" s="59"/>
      <c r="H19" s="60" t="s">
        <v>160</v>
      </c>
      <c r="I19" s="61" t="s">
        <v>167</v>
      </c>
      <c r="J19" s="50">
        <v>3</v>
      </c>
      <c r="K19" s="63" t="s">
        <v>100</v>
      </c>
      <c r="L19" s="108" t="s">
        <v>168</v>
      </c>
      <c r="M19" s="73">
        <v>1.6999999999999999E-3</v>
      </c>
      <c r="N19" s="76">
        <f t="shared" si="0"/>
        <v>5.0999999999999995E-3</v>
      </c>
      <c r="O19" s="20">
        <f t="shared" si="1"/>
        <v>2.4013899810243097E-2</v>
      </c>
      <c r="P19" s="16">
        <f t="shared" si="4"/>
        <v>12</v>
      </c>
      <c r="Q19" s="79">
        <f t="shared" si="5"/>
        <v>2.0399999999999998E-2</v>
      </c>
    </row>
    <row r="20" spans="1:17" s="72" customFormat="1" ht="75" x14ac:dyDescent="0.25">
      <c r="A20" s="57">
        <f t="shared" si="6"/>
        <v>13</v>
      </c>
      <c r="B20" s="56"/>
      <c r="C20" s="49" t="s">
        <v>58</v>
      </c>
      <c r="D20" s="55" t="s">
        <v>26</v>
      </c>
      <c r="E20" s="55" t="s">
        <v>172</v>
      </c>
      <c r="F20" s="58" t="s">
        <v>97</v>
      </c>
      <c r="G20" s="59"/>
      <c r="H20" s="60" t="s">
        <v>106</v>
      </c>
      <c r="I20" s="61" t="s">
        <v>170</v>
      </c>
      <c r="J20" s="50">
        <v>22</v>
      </c>
      <c r="K20" s="63" t="s">
        <v>100</v>
      </c>
      <c r="L20" s="108" t="s">
        <v>171</v>
      </c>
      <c r="M20" s="73">
        <v>2E-3</v>
      </c>
      <c r="N20" s="76">
        <f t="shared" si="0"/>
        <v>4.3999999999999997E-2</v>
      </c>
      <c r="O20" s="20">
        <f t="shared" si="1"/>
        <v>0.20717874346092086</v>
      </c>
      <c r="P20" s="16">
        <f t="shared" si="4"/>
        <v>88</v>
      </c>
      <c r="Q20" s="79">
        <f t="shared" si="5"/>
        <v>0.17599999999999999</v>
      </c>
    </row>
    <row r="21" spans="1:17" s="26" customFormat="1" x14ac:dyDescent="0.25">
      <c r="A21" s="55">
        <f t="shared" si="6"/>
        <v>14</v>
      </c>
      <c r="B21" s="38"/>
      <c r="C21" s="39" t="s">
        <v>90</v>
      </c>
      <c r="D21" s="40" t="s">
        <v>55</v>
      </c>
      <c r="E21" s="40" t="s">
        <v>172</v>
      </c>
      <c r="F21" s="51" t="s">
        <v>97</v>
      </c>
      <c r="G21" s="52"/>
      <c r="H21" s="53" t="s">
        <v>174</v>
      </c>
      <c r="I21" s="54" t="s">
        <v>173</v>
      </c>
      <c r="J21" s="50">
        <v>4</v>
      </c>
      <c r="K21" s="63" t="s">
        <v>100</v>
      </c>
      <c r="L21" s="108" t="s">
        <v>175</v>
      </c>
      <c r="M21" s="73">
        <v>2.7000000000000001E-3</v>
      </c>
      <c r="N21" s="76">
        <f t="shared" ref="N21:N35" si="7">J21*M21</f>
        <v>1.0800000000000001E-2</v>
      </c>
      <c r="O21" s="20">
        <f t="shared" si="1"/>
        <v>5.0852964304044221E-2</v>
      </c>
      <c r="P21" s="16">
        <f t="shared" si="2"/>
        <v>16</v>
      </c>
      <c r="Q21" s="79">
        <f t="shared" si="3"/>
        <v>4.3200000000000002E-2</v>
      </c>
    </row>
    <row r="22" spans="1:17" s="26" customFormat="1" x14ac:dyDescent="0.25">
      <c r="A22" s="55">
        <f t="shared" si="6"/>
        <v>15</v>
      </c>
      <c r="B22" s="38"/>
      <c r="C22" s="39" t="s">
        <v>51</v>
      </c>
      <c r="D22" s="55" t="s">
        <v>27</v>
      </c>
      <c r="E22" s="55" t="s">
        <v>172</v>
      </c>
      <c r="F22" s="51" t="s">
        <v>97</v>
      </c>
      <c r="G22" s="52"/>
      <c r="H22" s="53" t="s">
        <v>174</v>
      </c>
      <c r="I22" s="54" t="s">
        <v>176</v>
      </c>
      <c r="J22" s="129">
        <v>1</v>
      </c>
      <c r="K22" s="130" t="s">
        <v>100</v>
      </c>
      <c r="L22" s="131" t="s">
        <v>177</v>
      </c>
      <c r="M22" s="136">
        <v>5.5999999999999999E-3</v>
      </c>
      <c r="N22" s="132">
        <f t="shared" si="7"/>
        <v>5.5999999999999999E-3</v>
      </c>
      <c r="O22" s="133">
        <f t="shared" si="1"/>
        <v>2.6368203713208107E-2</v>
      </c>
      <c r="P22" s="134">
        <f t="shared" si="2"/>
        <v>4</v>
      </c>
      <c r="Q22" s="135">
        <f t="shared" si="3"/>
        <v>2.24E-2</v>
      </c>
    </row>
    <row r="23" spans="1:17" s="72" customFormat="1" ht="15.75" thickBot="1" x14ac:dyDescent="0.3">
      <c r="A23" s="94">
        <f t="shared" si="6"/>
        <v>16</v>
      </c>
      <c r="B23" s="95"/>
      <c r="C23" s="154" t="s">
        <v>52</v>
      </c>
      <c r="D23" s="94" t="s">
        <v>56</v>
      </c>
      <c r="E23" s="94" t="s">
        <v>172</v>
      </c>
      <c r="F23" s="96" t="s">
        <v>97</v>
      </c>
      <c r="G23" s="97"/>
      <c r="H23" s="98" t="s">
        <v>174</v>
      </c>
      <c r="I23" s="99" t="s">
        <v>178</v>
      </c>
      <c r="J23" s="100">
        <v>1</v>
      </c>
      <c r="K23" s="101" t="s">
        <v>100</v>
      </c>
      <c r="L23" s="113" t="s">
        <v>179</v>
      </c>
      <c r="M23" s="102">
        <v>1.1299999999999999E-2</v>
      </c>
      <c r="N23" s="103">
        <f t="shared" ref="N23:N32" si="8">J23*M23</f>
        <v>1.1299999999999999E-2</v>
      </c>
      <c r="O23" s="104">
        <f t="shared" si="1"/>
        <v>5.3207268207009217E-2</v>
      </c>
      <c r="P23" s="105">
        <f t="shared" ref="P23:P32" si="9">J23*$E$4</f>
        <v>4</v>
      </c>
      <c r="Q23" s="106">
        <f t="shared" ref="Q23:Q32" si="10">N23*$E$4</f>
        <v>4.5199999999999997E-2</v>
      </c>
    </row>
    <row r="24" spans="1:17" s="72" customFormat="1" x14ac:dyDescent="0.25">
      <c r="A24" s="57">
        <f t="shared" si="6"/>
        <v>17</v>
      </c>
      <c r="B24" s="56"/>
      <c r="C24" s="150" t="s">
        <v>59</v>
      </c>
      <c r="D24" s="57"/>
      <c r="E24" s="57" t="s">
        <v>124</v>
      </c>
      <c r="F24" s="58" t="s">
        <v>97</v>
      </c>
      <c r="G24" s="59"/>
      <c r="H24" s="60" t="s">
        <v>63</v>
      </c>
      <c r="I24" s="61" t="s">
        <v>62</v>
      </c>
      <c r="J24" s="50">
        <v>1</v>
      </c>
      <c r="K24" s="63" t="s">
        <v>100</v>
      </c>
      <c r="L24" s="108" t="s">
        <v>123</v>
      </c>
      <c r="M24" s="73">
        <v>7.1999999999999998E-3</v>
      </c>
      <c r="N24" s="76">
        <f t="shared" si="8"/>
        <v>7.1999999999999998E-3</v>
      </c>
      <c r="O24" s="20">
        <f t="shared" si="1"/>
        <v>3.3901976202696145E-2</v>
      </c>
      <c r="P24" s="16">
        <f t="shared" si="9"/>
        <v>4</v>
      </c>
      <c r="Q24" s="79">
        <f t="shared" si="10"/>
        <v>2.8799999999999999E-2</v>
      </c>
    </row>
    <row r="25" spans="1:17" s="72" customFormat="1" x14ac:dyDescent="0.25">
      <c r="A25" s="55">
        <f t="shared" si="6"/>
        <v>18</v>
      </c>
      <c r="B25" s="38"/>
      <c r="C25" s="140" t="s">
        <v>60</v>
      </c>
      <c r="D25" s="55" t="s">
        <v>180</v>
      </c>
      <c r="E25" s="55" t="s">
        <v>182</v>
      </c>
      <c r="F25" s="51" t="s">
        <v>97</v>
      </c>
      <c r="G25" s="52"/>
      <c r="H25" s="53" t="s">
        <v>183</v>
      </c>
      <c r="I25" s="54" t="s">
        <v>184</v>
      </c>
      <c r="J25" s="129">
        <v>1</v>
      </c>
      <c r="K25" s="130" t="s">
        <v>100</v>
      </c>
      <c r="L25" s="131" t="s">
        <v>185</v>
      </c>
      <c r="M25" s="136">
        <v>3.4000000000000002E-2</v>
      </c>
      <c r="N25" s="132">
        <f t="shared" si="8"/>
        <v>3.4000000000000002E-2</v>
      </c>
      <c r="O25" s="133">
        <f t="shared" si="1"/>
        <v>0.1600926654016207</v>
      </c>
      <c r="P25" s="134">
        <f t="shared" si="9"/>
        <v>4</v>
      </c>
      <c r="Q25" s="135">
        <f t="shared" si="10"/>
        <v>0.13600000000000001</v>
      </c>
    </row>
    <row r="26" spans="1:17" s="72" customFormat="1" ht="15.75" thickBot="1" x14ac:dyDescent="0.3">
      <c r="A26" s="94">
        <f t="shared" si="6"/>
        <v>19</v>
      </c>
      <c r="B26" s="95"/>
      <c r="C26" s="154" t="s">
        <v>61</v>
      </c>
      <c r="D26" s="94" t="s">
        <v>181</v>
      </c>
      <c r="E26" s="55" t="s">
        <v>187</v>
      </c>
      <c r="F26" s="96" t="s">
        <v>97</v>
      </c>
      <c r="G26" s="97"/>
      <c r="H26" s="98" t="s">
        <v>183</v>
      </c>
      <c r="I26" s="99" t="s">
        <v>186</v>
      </c>
      <c r="J26" s="100">
        <v>1</v>
      </c>
      <c r="K26" s="101" t="s">
        <v>100</v>
      </c>
      <c r="L26" s="113" t="s">
        <v>188</v>
      </c>
      <c r="M26" s="102">
        <v>5.5999999999999999E-3</v>
      </c>
      <c r="N26" s="103">
        <f t="shared" si="8"/>
        <v>5.5999999999999999E-3</v>
      </c>
      <c r="O26" s="104">
        <f t="shared" si="1"/>
        <v>2.6368203713208107E-2</v>
      </c>
      <c r="P26" s="105">
        <f t="shared" si="9"/>
        <v>4</v>
      </c>
      <c r="Q26" s="106">
        <f t="shared" si="10"/>
        <v>2.24E-2</v>
      </c>
    </row>
    <row r="27" spans="1:17" s="72" customFormat="1" ht="15.75" thickBot="1" x14ac:dyDescent="0.3">
      <c r="A27" s="83">
        <f t="shared" si="6"/>
        <v>20</v>
      </c>
      <c r="B27" s="109"/>
      <c r="C27" s="143" t="s">
        <v>64</v>
      </c>
      <c r="D27" s="83"/>
      <c r="E27" s="83" t="s">
        <v>192</v>
      </c>
      <c r="F27" s="144" t="s">
        <v>97</v>
      </c>
      <c r="G27" s="85"/>
      <c r="H27" s="86" t="s">
        <v>189</v>
      </c>
      <c r="I27" s="87" t="s">
        <v>191</v>
      </c>
      <c r="J27" s="88">
        <v>4</v>
      </c>
      <c r="K27" s="89" t="s">
        <v>100</v>
      </c>
      <c r="L27" s="110" t="s">
        <v>190</v>
      </c>
      <c r="M27" s="145">
        <v>9.1999999999999998E-3</v>
      </c>
      <c r="N27" s="90">
        <f t="shared" si="8"/>
        <v>3.6799999999999999E-2</v>
      </c>
      <c r="O27" s="91">
        <f t="shared" si="1"/>
        <v>0.17327676725822472</v>
      </c>
      <c r="P27" s="92">
        <f t="shared" si="9"/>
        <v>16</v>
      </c>
      <c r="Q27" s="93">
        <f t="shared" si="10"/>
        <v>0.1472</v>
      </c>
    </row>
    <row r="28" spans="1:17" s="161" customFormat="1" ht="15.75" thickBot="1" x14ac:dyDescent="0.3">
      <c r="A28" s="83">
        <f t="shared" si="6"/>
        <v>21</v>
      </c>
      <c r="B28" s="109"/>
      <c r="C28" s="143" t="s">
        <v>92</v>
      </c>
      <c r="D28" s="83"/>
      <c r="E28" s="83"/>
      <c r="F28" s="144" t="s">
        <v>128</v>
      </c>
      <c r="G28" s="85"/>
      <c r="H28" s="86" t="s">
        <v>95</v>
      </c>
      <c r="I28" s="87" t="s">
        <v>91</v>
      </c>
      <c r="J28" s="88">
        <v>1</v>
      </c>
      <c r="K28" s="89" t="s">
        <v>100</v>
      </c>
      <c r="L28" s="110" t="s">
        <v>125</v>
      </c>
      <c r="M28" s="145">
        <v>1.26E-2</v>
      </c>
      <c r="N28" s="90">
        <f t="shared" ref="N28:N29" si="11">J28*M28</f>
        <v>1.26E-2</v>
      </c>
      <c r="O28" s="91">
        <f t="shared" si="1"/>
        <v>5.9328458354718248E-2</v>
      </c>
      <c r="P28" s="92">
        <f t="shared" ref="P28:P29" si="12">J28*$E$4</f>
        <v>4</v>
      </c>
      <c r="Q28" s="93">
        <f t="shared" ref="Q28:Q29" si="13">N28*$E$4</f>
        <v>5.04E-2</v>
      </c>
    </row>
    <row r="29" spans="1:17" s="161" customFormat="1" ht="15.75" thickBot="1" x14ac:dyDescent="0.3">
      <c r="A29" s="83">
        <f t="shared" si="6"/>
        <v>22</v>
      </c>
      <c r="B29" s="109"/>
      <c r="C29" s="143" t="s">
        <v>32</v>
      </c>
      <c r="D29" s="83"/>
      <c r="E29" s="83"/>
      <c r="F29" s="144" t="s">
        <v>127</v>
      </c>
      <c r="G29" s="85"/>
      <c r="H29" s="86" t="s">
        <v>94</v>
      </c>
      <c r="I29" s="87" t="s">
        <v>93</v>
      </c>
      <c r="J29" s="88">
        <v>1</v>
      </c>
      <c r="K29" s="89" t="s">
        <v>100</v>
      </c>
      <c r="L29" s="110" t="s">
        <v>126</v>
      </c>
      <c r="M29" s="145">
        <v>2.4199999999999999E-2</v>
      </c>
      <c r="N29" s="90">
        <f t="shared" si="11"/>
        <v>2.4199999999999999E-2</v>
      </c>
      <c r="O29" s="91">
        <f t="shared" si="1"/>
        <v>0.11394830890350648</v>
      </c>
      <c r="P29" s="92">
        <f t="shared" si="12"/>
        <v>4</v>
      </c>
      <c r="Q29" s="93">
        <f t="shared" si="13"/>
        <v>9.6799999999999997E-2</v>
      </c>
    </row>
    <row r="30" spans="1:17" s="72" customFormat="1" x14ac:dyDescent="0.25">
      <c r="A30" s="57">
        <f t="shared" si="6"/>
        <v>23</v>
      </c>
      <c r="B30" s="56"/>
      <c r="C30" s="150" t="s">
        <v>23</v>
      </c>
      <c r="D30" s="57"/>
      <c r="E30" s="57" t="s">
        <v>130</v>
      </c>
      <c r="F30" s="58" t="s">
        <v>72</v>
      </c>
      <c r="G30" s="59"/>
      <c r="H30" s="53" t="s">
        <v>19</v>
      </c>
      <c r="I30" s="61" t="s">
        <v>68</v>
      </c>
      <c r="J30" s="50">
        <v>1</v>
      </c>
      <c r="K30" s="63" t="s">
        <v>100</v>
      </c>
      <c r="L30" s="108" t="s">
        <v>129</v>
      </c>
      <c r="M30" s="73">
        <v>1.0071000000000001</v>
      </c>
      <c r="N30" s="76">
        <f t="shared" si="8"/>
        <v>1.0071000000000001</v>
      </c>
      <c r="O30" s="20">
        <f t="shared" si="1"/>
        <v>4.7420389213521235</v>
      </c>
      <c r="P30" s="16">
        <f t="shared" si="9"/>
        <v>4</v>
      </c>
      <c r="Q30" s="79">
        <f t="shared" si="10"/>
        <v>4.0284000000000004</v>
      </c>
    </row>
    <row r="31" spans="1:17" s="72" customFormat="1" x14ac:dyDescent="0.25">
      <c r="A31" s="55">
        <f t="shared" si="6"/>
        <v>24</v>
      </c>
      <c r="B31" s="38"/>
      <c r="C31" s="140" t="s">
        <v>16</v>
      </c>
      <c r="D31" s="55"/>
      <c r="E31" s="55" t="s">
        <v>132</v>
      </c>
      <c r="F31" s="51" t="s">
        <v>72</v>
      </c>
      <c r="G31" s="52"/>
      <c r="H31" s="53" t="s">
        <v>19</v>
      </c>
      <c r="I31" s="54" t="s">
        <v>69</v>
      </c>
      <c r="J31" s="129">
        <v>1</v>
      </c>
      <c r="K31" s="130" t="s">
        <v>100</v>
      </c>
      <c r="L31" s="131" t="s">
        <v>131</v>
      </c>
      <c r="M31" s="136">
        <v>0.1013</v>
      </c>
      <c r="N31" s="132">
        <f t="shared" si="8"/>
        <v>0.1013</v>
      </c>
      <c r="O31" s="133">
        <f t="shared" si="1"/>
        <v>0.47698197074071103</v>
      </c>
      <c r="P31" s="134">
        <f t="shared" si="9"/>
        <v>4</v>
      </c>
      <c r="Q31" s="135">
        <f t="shared" si="10"/>
        <v>0.4052</v>
      </c>
    </row>
    <row r="32" spans="1:17" s="72" customFormat="1" x14ac:dyDescent="0.25">
      <c r="A32" s="55">
        <f t="shared" si="6"/>
        <v>25</v>
      </c>
      <c r="B32" s="38"/>
      <c r="C32" s="140" t="s">
        <v>31</v>
      </c>
      <c r="D32" s="55"/>
      <c r="E32" s="55" t="s">
        <v>134</v>
      </c>
      <c r="F32" s="51" t="s">
        <v>73</v>
      </c>
      <c r="G32" s="52"/>
      <c r="H32" s="53" t="s">
        <v>19</v>
      </c>
      <c r="I32" s="54" t="s">
        <v>82</v>
      </c>
      <c r="J32" s="129">
        <v>1</v>
      </c>
      <c r="K32" s="130" t="s">
        <v>100</v>
      </c>
      <c r="L32" s="131" t="s">
        <v>133</v>
      </c>
      <c r="M32" s="136">
        <v>5.5277000000000003</v>
      </c>
      <c r="N32" s="132">
        <f t="shared" si="8"/>
        <v>5.5277000000000003</v>
      </c>
      <c r="O32" s="133">
        <f t="shared" si="1"/>
        <v>26.027771368839371</v>
      </c>
      <c r="P32" s="134">
        <f t="shared" si="9"/>
        <v>4</v>
      </c>
      <c r="Q32" s="135">
        <f t="shared" si="10"/>
        <v>22.110800000000001</v>
      </c>
    </row>
    <row r="33" spans="1:17" s="18" customFormat="1" ht="15" customHeight="1" thickBot="1" x14ac:dyDescent="0.3">
      <c r="A33" s="94">
        <f t="shared" si="6"/>
        <v>26</v>
      </c>
      <c r="B33" s="95"/>
      <c r="C33" s="146" t="s">
        <v>65</v>
      </c>
      <c r="D33" s="94"/>
      <c r="E33" s="94" t="s">
        <v>136</v>
      </c>
      <c r="F33" s="137" t="s">
        <v>137</v>
      </c>
      <c r="G33" s="97"/>
      <c r="H33" s="98" t="s">
        <v>81</v>
      </c>
      <c r="I33" s="99" t="s">
        <v>83</v>
      </c>
      <c r="J33" s="100">
        <v>1</v>
      </c>
      <c r="K33" s="101" t="s">
        <v>100</v>
      </c>
      <c r="L33" s="113" t="s">
        <v>135</v>
      </c>
      <c r="M33" s="138">
        <v>0.25640000000000002</v>
      </c>
      <c r="N33" s="103">
        <f t="shared" si="7"/>
        <v>0.25640000000000002</v>
      </c>
      <c r="O33" s="104">
        <f t="shared" si="1"/>
        <v>1.2072870414404571</v>
      </c>
      <c r="P33" s="105">
        <f t="shared" si="2"/>
        <v>4</v>
      </c>
      <c r="Q33" s="106">
        <f t="shared" si="3"/>
        <v>1.0256000000000001</v>
      </c>
    </row>
    <row r="34" spans="1:17" s="37" customFormat="1" x14ac:dyDescent="0.25">
      <c r="A34" s="64">
        <f t="shared" si="6"/>
        <v>27</v>
      </c>
      <c r="B34" s="56"/>
      <c r="C34" s="49" t="s">
        <v>66</v>
      </c>
      <c r="D34" s="64"/>
      <c r="E34" s="64" t="s">
        <v>143</v>
      </c>
      <c r="F34" s="65" t="s">
        <v>139</v>
      </c>
      <c r="G34" s="62"/>
      <c r="H34" s="66" t="s">
        <v>79</v>
      </c>
      <c r="I34" s="69" t="s">
        <v>70</v>
      </c>
      <c r="J34" s="68">
        <v>1</v>
      </c>
      <c r="K34" s="71" t="s">
        <v>100</v>
      </c>
      <c r="L34" s="82" t="s">
        <v>138</v>
      </c>
      <c r="M34" s="74">
        <v>0.6784</v>
      </c>
      <c r="N34" s="77">
        <f t="shared" si="7"/>
        <v>0.6784</v>
      </c>
      <c r="O34" s="67">
        <f t="shared" si="1"/>
        <v>3.1943195355429257</v>
      </c>
      <c r="P34" s="70">
        <f t="shared" si="2"/>
        <v>4</v>
      </c>
      <c r="Q34" s="81">
        <f t="shared" si="3"/>
        <v>2.7136</v>
      </c>
    </row>
    <row r="35" spans="1:17" s="33" customFormat="1" ht="15.75" thickBot="1" x14ac:dyDescent="0.3">
      <c r="A35" s="94">
        <f t="shared" si="6"/>
        <v>28</v>
      </c>
      <c r="B35" s="95"/>
      <c r="C35" s="107" t="s">
        <v>67</v>
      </c>
      <c r="D35" s="94"/>
      <c r="E35" s="94" t="s">
        <v>142</v>
      </c>
      <c r="F35" s="137" t="s">
        <v>141</v>
      </c>
      <c r="G35" s="97"/>
      <c r="H35" s="98" t="s">
        <v>80</v>
      </c>
      <c r="I35" s="99" t="s">
        <v>71</v>
      </c>
      <c r="J35" s="100">
        <v>1</v>
      </c>
      <c r="K35" s="101" t="s">
        <v>100</v>
      </c>
      <c r="L35" s="113" t="s">
        <v>140</v>
      </c>
      <c r="M35" s="138">
        <v>0.04</v>
      </c>
      <c r="N35" s="103">
        <f t="shared" si="7"/>
        <v>0.04</v>
      </c>
      <c r="O35" s="104">
        <f t="shared" si="1"/>
        <v>0.1883443122372008</v>
      </c>
      <c r="P35" s="105">
        <f t="shared" si="2"/>
        <v>4</v>
      </c>
      <c r="Q35" s="106">
        <f t="shared" si="3"/>
        <v>0.16</v>
      </c>
    </row>
    <row r="36" spans="1:17" s="72" customFormat="1" x14ac:dyDescent="0.25">
      <c r="A36" s="57">
        <f t="shared" si="6"/>
        <v>29</v>
      </c>
      <c r="B36" s="56"/>
      <c r="C36" s="49" t="s">
        <v>24</v>
      </c>
      <c r="D36" s="57"/>
      <c r="E36" s="57" t="s">
        <v>144</v>
      </c>
      <c r="F36" s="114"/>
      <c r="G36" s="59"/>
      <c r="H36" s="60" t="s">
        <v>77</v>
      </c>
      <c r="I36" s="61" t="s">
        <v>75</v>
      </c>
      <c r="J36" s="50">
        <v>1</v>
      </c>
      <c r="K36" s="63" t="s">
        <v>149</v>
      </c>
      <c r="L36" s="108" t="s">
        <v>196</v>
      </c>
      <c r="M36" s="115">
        <v>0.97</v>
      </c>
      <c r="N36" s="76">
        <f t="shared" ref="N36" si="14">J36*M36</f>
        <v>0.97</v>
      </c>
      <c r="O36" s="20">
        <f t="shared" si="1"/>
        <v>4.5673495717521195</v>
      </c>
      <c r="P36" s="16">
        <f t="shared" ref="P36" si="15">J36*$E$4</f>
        <v>4</v>
      </c>
      <c r="Q36" s="79">
        <f t="shared" ref="Q36" si="16">N36*$E$4</f>
        <v>3.88</v>
      </c>
    </row>
    <row r="37" spans="1:17" s="72" customFormat="1" ht="15.75" thickBot="1" x14ac:dyDescent="0.3">
      <c r="A37" s="94">
        <f t="shared" si="6"/>
        <v>30</v>
      </c>
      <c r="B37" s="95"/>
      <c r="C37" s="107" t="s">
        <v>74</v>
      </c>
      <c r="D37" s="94"/>
      <c r="E37" s="94" t="s">
        <v>145</v>
      </c>
      <c r="F37" s="137"/>
      <c r="G37" s="97"/>
      <c r="H37" s="98" t="s">
        <v>78</v>
      </c>
      <c r="I37" s="99" t="s">
        <v>76</v>
      </c>
      <c r="J37" s="100">
        <v>1</v>
      </c>
      <c r="K37" s="101" t="s">
        <v>100</v>
      </c>
      <c r="L37" s="113" t="s">
        <v>197</v>
      </c>
      <c r="M37" s="138">
        <v>3.65</v>
      </c>
      <c r="N37" s="103">
        <f t="shared" ref="N37:N40" si="17">J37*M37</f>
        <v>3.65</v>
      </c>
      <c r="O37" s="104">
        <f t="shared" si="1"/>
        <v>17.186418491644574</v>
      </c>
      <c r="P37" s="105">
        <f t="shared" ref="P37:P40" si="18">J37*$E$4</f>
        <v>4</v>
      </c>
      <c r="Q37" s="106">
        <f t="shared" ref="Q37:Q40" si="19">N37*$E$4</f>
        <v>14.6</v>
      </c>
    </row>
    <row r="38" spans="1:17" s="72" customFormat="1" x14ac:dyDescent="0.25">
      <c r="A38" s="139">
        <f t="shared" si="6"/>
        <v>31</v>
      </c>
      <c r="B38" s="142"/>
      <c r="C38" s="153" t="s">
        <v>84</v>
      </c>
      <c r="D38" s="139"/>
      <c r="E38" s="139" t="s">
        <v>146</v>
      </c>
      <c r="F38" s="151"/>
      <c r="G38" s="155"/>
      <c r="H38" s="147" t="s">
        <v>193</v>
      </c>
      <c r="I38" s="152" t="s">
        <v>194</v>
      </c>
      <c r="J38" s="148">
        <v>1</v>
      </c>
      <c r="K38" s="149" t="s">
        <v>100</v>
      </c>
      <c r="L38" s="162" t="s">
        <v>195</v>
      </c>
      <c r="M38" s="158">
        <v>4.87E-2</v>
      </c>
      <c r="N38" s="157">
        <f t="shared" si="17"/>
        <v>4.87E-2</v>
      </c>
      <c r="O38" s="160">
        <f t="shared" si="1"/>
        <v>0.22930920014879197</v>
      </c>
      <c r="P38" s="159">
        <f t="shared" si="18"/>
        <v>4</v>
      </c>
      <c r="Q38" s="156">
        <f t="shared" si="19"/>
        <v>0.1948</v>
      </c>
    </row>
    <row r="39" spans="1:17" s="161" customFormat="1" ht="15.75" thickBot="1" x14ac:dyDescent="0.3">
      <c r="A39" s="116">
        <f t="shared" si="6"/>
        <v>32</v>
      </c>
      <c r="B39" s="117"/>
      <c r="C39" s="118"/>
      <c r="D39" s="116"/>
      <c r="E39" s="116" t="s">
        <v>147</v>
      </c>
      <c r="F39" s="119"/>
      <c r="G39" s="120"/>
      <c r="H39" s="121"/>
      <c r="I39" s="122"/>
      <c r="J39" s="123">
        <v>1</v>
      </c>
      <c r="K39" s="124"/>
      <c r="L39" s="141"/>
      <c r="M39" s="125"/>
      <c r="N39" s="126">
        <f t="shared" ref="N39" si="20">J39*M39</f>
        <v>0</v>
      </c>
      <c r="O39" s="127">
        <f t="shared" si="1"/>
        <v>0</v>
      </c>
      <c r="P39" s="25">
        <f t="shared" ref="P39" si="21">J39*$E$4</f>
        <v>4</v>
      </c>
      <c r="Q39" s="128">
        <f t="shared" ref="Q39" si="22">N39*$E$4</f>
        <v>0</v>
      </c>
    </row>
    <row r="40" spans="1:17" s="72" customFormat="1" x14ac:dyDescent="0.25">
      <c r="A40" s="57">
        <f t="shared" si="6"/>
        <v>33</v>
      </c>
      <c r="B40" s="56"/>
      <c r="C40" s="49" t="s">
        <v>17</v>
      </c>
      <c r="D40" s="57"/>
      <c r="E40" s="57"/>
      <c r="F40" s="114"/>
      <c r="G40" s="59"/>
      <c r="H40" s="60" t="s">
        <v>148</v>
      </c>
      <c r="I40" s="61" t="s">
        <v>85</v>
      </c>
      <c r="J40" s="50">
        <v>1</v>
      </c>
      <c r="K40" s="63" t="s">
        <v>149</v>
      </c>
      <c r="L40" s="108" t="s">
        <v>150</v>
      </c>
      <c r="M40" s="115">
        <v>0.54</v>
      </c>
      <c r="N40" s="76">
        <f t="shared" si="17"/>
        <v>0.54</v>
      </c>
      <c r="O40" s="20">
        <f t="shared" si="1"/>
        <v>2.5426482152022105</v>
      </c>
      <c r="P40" s="16">
        <f t="shared" si="18"/>
        <v>4</v>
      </c>
      <c r="Q40" s="79">
        <f t="shared" si="19"/>
        <v>2.16</v>
      </c>
    </row>
    <row r="41" spans="1:17" s="72" customFormat="1" ht="45.75" thickBot="1" x14ac:dyDescent="0.3">
      <c r="A41" s="94">
        <f t="shared" si="6"/>
        <v>34</v>
      </c>
      <c r="B41" s="95"/>
      <c r="C41" s="107" t="s">
        <v>88</v>
      </c>
      <c r="D41" s="94"/>
      <c r="E41" s="94"/>
      <c r="F41" s="137" t="s">
        <v>151</v>
      </c>
      <c r="G41" s="97"/>
      <c r="H41" s="98" t="s">
        <v>87</v>
      </c>
      <c r="I41" s="99" t="s">
        <v>86</v>
      </c>
      <c r="J41" s="100">
        <v>13</v>
      </c>
      <c r="K41" s="101" t="s">
        <v>100</v>
      </c>
      <c r="L41" s="113" t="s">
        <v>152</v>
      </c>
      <c r="M41" s="138">
        <v>0.106</v>
      </c>
      <c r="N41" s="103">
        <f t="shared" ref="N41:N43" si="23">J41*M41</f>
        <v>1.3779999999999999</v>
      </c>
      <c r="O41" s="104">
        <f t="shared" si="1"/>
        <v>6.4884615565715666</v>
      </c>
      <c r="P41" s="105">
        <f t="shared" si="2"/>
        <v>52</v>
      </c>
      <c r="Q41" s="106">
        <f t="shared" si="3"/>
        <v>5.5119999999999996</v>
      </c>
    </row>
    <row r="42" spans="1:17" s="72" customFormat="1" ht="15.75" thickBot="1" x14ac:dyDescent="0.3">
      <c r="A42" s="83">
        <f t="shared" si="6"/>
        <v>35</v>
      </c>
      <c r="B42" s="109"/>
      <c r="C42" s="84" t="s">
        <v>89</v>
      </c>
      <c r="D42" s="83"/>
      <c r="E42" s="83"/>
      <c r="F42" s="111"/>
      <c r="G42" s="85"/>
      <c r="H42" s="86" t="s">
        <v>25</v>
      </c>
      <c r="I42" s="87" t="s">
        <v>29</v>
      </c>
      <c r="J42" s="88">
        <v>8</v>
      </c>
      <c r="K42" s="89" t="s">
        <v>100</v>
      </c>
      <c r="L42" s="110" t="s">
        <v>153</v>
      </c>
      <c r="M42" s="112">
        <v>8.7599999999999997E-2</v>
      </c>
      <c r="N42" s="90">
        <f t="shared" si="23"/>
        <v>0.70079999999999998</v>
      </c>
      <c r="O42" s="91">
        <f t="shared" si="1"/>
        <v>3.2997923503957578</v>
      </c>
      <c r="P42" s="92">
        <f t="shared" si="2"/>
        <v>32</v>
      </c>
      <c r="Q42" s="93">
        <f t="shared" si="3"/>
        <v>2.8031999999999999</v>
      </c>
    </row>
    <row r="43" spans="1:17" s="35" customFormat="1" x14ac:dyDescent="0.25">
      <c r="A43" s="57">
        <f t="shared" si="6"/>
        <v>36</v>
      </c>
      <c r="B43" s="56"/>
      <c r="C43" s="49"/>
      <c r="D43" s="57"/>
      <c r="E43" s="57" t="s">
        <v>96</v>
      </c>
      <c r="F43" s="114"/>
      <c r="G43" s="59"/>
      <c r="H43" s="60" t="s">
        <v>154</v>
      </c>
      <c r="I43" s="61" t="s">
        <v>155</v>
      </c>
      <c r="J43" s="50">
        <v>1</v>
      </c>
      <c r="K43" s="63" t="s">
        <v>149</v>
      </c>
      <c r="L43" s="108" t="s">
        <v>156</v>
      </c>
      <c r="M43" s="115">
        <v>4.97</v>
      </c>
      <c r="N43" s="76">
        <f t="shared" si="23"/>
        <v>4.97</v>
      </c>
      <c r="O43" s="20">
        <f t="shared" si="1"/>
        <v>23.401780795472199</v>
      </c>
      <c r="P43" s="16">
        <f t="shared" si="2"/>
        <v>4</v>
      </c>
      <c r="Q43" s="79">
        <f t="shared" si="3"/>
        <v>19.88</v>
      </c>
    </row>
    <row r="44" spans="1:17" ht="75.75" thickBot="1" x14ac:dyDescent="0.3">
      <c r="A44" s="27">
        <f t="shared" si="6"/>
        <v>37</v>
      </c>
      <c r="B44" s="28"/>
      <c r="C44" s="46"/>
      <c r="E44" s="41" t="s">
        <v>28</v>
      </c>
      <c r="F44" s="42"/>
      <c r="G44" s="32">
        <v>1.6</v>
      </c>
      <c r="H44" s="36" t="s">
        <v>3</v>
      </c>
      <c r="I44" s="48"/>
      <c r="J44" s="29">
        <v>1</v>
      </c>
      <c r="K44" s="7" t="s">
        <v>5</v>
      </c>
      <c r="L44" s="47"/>
      <c r="M44" s="75">
        <v>0.62</v>
      </c>
      <c r="N44" s="78">
        <f t="shared" ref="N44" si="24">J44*M44</f>
        <v>0.62</v>
      </c>
      <c r="O44" s="21">
        <f t="shared" ref="O44" si="25">(N44*100)/$N$45</f>
        <v>2.9193368396766122</v>
      </c>
      <c r="P44" s="25">
        <f t="shared" ref="P44" si="26">J44*$E$4</f>
        <v>4</v>
      </c>
      <c r="Q44" s="80">
        <f t="shared" ref="Q44" si="27">N44*$E$4</f>
        <v>2.48</v>
      </c>
    </row>
    <row r="45" spans="1:17" ht="17.25" thickTop="1" thickBot="1" x14ac:dyDescent="0.3">
      <c r="A45" s="30"/>
      <c r="B45" s="30"/>
      <c r="C45" s="30"/>
      <c r="D45" s="43"/>
      <c r="E45" s="43"/>
      <c r="F45" s="44" t="s">
        <v>18</v>
      </c>
      <c r="G45" s="34">
        <f>MAX(G8:G44)</f>
        <v>1.6</v>
      </c>
      <c r="H45" s="31"/>
      <c r="I45" s="4" t="s">
        <v>1</v>
      </c>
      <c r="J45" s="6">
        <f>SUM(J8:J44)</f>
        <v>117</v>
      </c>
      <c r="K45" s="182"/>
      <c r="L45" s="183"/>
      <c r="M45" s="183"/>
      <c r="N45" s="19">
        <f>SUM(N8:N44)</f>
        <v>21.237700000000004</v>
      </c>
      <c r="O45" s="22">
        <f>SUM(O8:O44)</f>
        <v>100</v>
      </c>
      <c r="P45" s="17">
        <f>SUM(P8:P44)</f>
        <v>468</v>
      </c>
      <c r="Q45" s="23">
        <f>SUM(Q8:Q44)</f>
        <v>84.950800000000015</v>
      </c>
    </row>
    <row r="49" spans="3:17" x14ac:dyDescent="0.25">
      <c r="J49" s="8"/>
      <c r="M49" s="11"/>
    </row>
    <row r="50" spans="3:17" x14ac:dyDescent="0.25">
      <c r="J50" s="8"/>
      <c r="Q50" s="9"/>
    </row>
    <row r="51" spans="3:17" s="35" customFormat="1" x14ac:dyDescent="0.25">
      <c r="D51" s="12"/>
      <c r="E51" s="12"/>
      <c r="F51" s="12"/>
      <c r="M51" s="2"/>
      <c r="N51" s="2"/>
      <c r="O51" s="2"/>
      <c r="P51" s="2"/>
      <c r="Q51" s="9"/>
    </row>
    <row r="52" spans="3:17" x14ac:dyDescent="0.25">
      <c r="D52" s="45"/>
      <c r="E52" s="45"/>
    </row>
    <row r="53" spans="3:17" x14ac:dyDescent="0.25">
      <c r="D53" s="45"/>
      <c r="E53" s="45"/>
      <c r="J53" s="8"/>
      <c r="N53" s="12"/>
      <c r="O53" s="12"/>
    </row>
    <row r="56" spans="3:17" x14ac:dyDescent="0.25">
      <c r="D56" s="45"/>
      <c r="E56" s="45"/>
    </row>
    <row r="57" spans="3:17" x14ac:dyDescent="0.25">
      <c r="D57" s="45"/>
      <c r="E57" s="45"/>
      <c r="J57" s="8"/>
      <c r="L57" s="13"/>
    </row>
    <row r="59" spans="3:17" x14ac:dyDescent="0.25">
      <c r="C59" s="35"/>
      <c r="J59" s="8"/>
      <c r="M59" s="8"/>
    </row>
    <row r="60" spans="3:17" x14ac:dyDescent="0.25">
      <c r="J60" s="8"/>
      <c r="M60" s="10"/>
    </row>
  </sheetData>
  <mergeCells count="21">
    <mergeCell ref="K45:M45"/>
    <mergeCell ref="H6:H7"/>
    <mergeCell ref="I6:I7"/>
    <mergeCell ref="J6:J7"/>
    <mergeCell ref="K6:K7"/>
    <mergeCell ref="L6:L7"/>
    <mergeCell ref="M6:M7"/>
    <mergeCell ref="A1:Q1"/>
    <mergeCell ref="A2:Q2"/>
    <mergeCell ref="D6:D7"/>
    <mergeCell ref="F6:F7"/>
    <mergeCell ref="G6:G7"/>
    <mergeCell ref="E6:E7"/>
    <mergeCell ref="A6:A7"/>
    <mergeCell ref="N6:N7"/>
    <mergeCell ref="O6:O7"/>
    <mergeCell ref="P6:P7"/>
    <mergeCell ref="Q6:Q7"/>
    <mergeCell ref="C4:D4"/>
    <mergeCell ref="B6:B7"/>
    <mergeCell ref="C6:C7"/>
  </mergeCells>
  <conditionalFormatting sqref="A8:Q44">
    <cfRule type="expression" dxfId="0" priority="1">
      <formula>MOD(ROW(),2)=1</formula>
    </cfRule>
  </conditionalFormatting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24" r:id="rId9" xr:uid="{00000000-0004-0000-0000-000008000000}"/>
    <hyperlink ref="L28" r:id="rId10" xr:uid="{00000000-0004-0000-0000-000009000000}"/>
    <hyperlink ref="L29" r:id="rId11" xr:uid="{00000000-0004-0000-0000-00000A000000}"/>
    <hyperlink ref="L30" r:id="rId12" xr:uid="{00000000-0004-0000-0000-00000B000000}"/>
    <hyperlink ref="L31" r:id="rId13" xr:uid="{00000000-0004-0000-0000-00000C000000}"/>
    <hyperlink ref="L32" r:id="rId14" xr:uid="{00000000-0004-0000-0000-00000D000000}"/>
    <hyperlink ref="L33" r:id="rId15" xr:uid="{00000000-0004-0000-0000-00000E000000}"/>
    <hyperlink ref="L34" r:id="rId16" xr:uid="{00000000-0004-0000-0000-00000F000000}"/>
    <hyperlink ref="L35" r:id="rId17" xr:uid="{00000000-0004-0000-0000-000010000000}"/>
    <hyperlink ref="L40" r:id="rId18" xr:uid="{00000000-0004-0000-0000-000011000000}"/>
    <hyperlink ref="L41" r:id="rId19" xr:uid="{00000000-0004-0000-0000-000012000000}"/>
    <hyperlink ref="L42" r:id="rId20" xr:uid="{00000000-0004-0000-0000-000013000000}"/>
    <hyperlink ref="L43" r:id="rId21" xr:uid="{00000000-0004-0000-0000-000014000000}"/>
    <hyperlink ref="L16" r:id="rId22" xr:uid="{00000000-0004-0000-0000-000015000000}"/>
    <hyperlink ref="L17" r:id="rId23" xr:uid="{00000000-0004-0000-0000-000016000000}"/>
    <hyperlink ref="L18" r:id="rId24" xr:uid="{00000000-0004-0000-0000-000017000000}"/>
    <hyperlink ref="L19" r:id="rId25" xr:uid="{00000000-0004-0000-0000-000018000000}"/>
    <hyperlink ref="L20" r:id="rId26" xr:uid="{00000000-0004-0000-0000-000019000000}"/>
    <hyperlink ref="L21" r:id="rId27" xr:uid="{00000000-0004-0000-0000-00001A000000}"/>
    <hyperlink ref="L22" r:id="rId28" xr:uid="{00000000-0004-0000-0000-00001B000000}"/>
    <hyperlink ref="L23" r:id="rId29" xr:uid="{00000000-0004-0000-0000-00001C000000}"/>
    <hyperlink ref="L25" r:id="rId30" xr:uid="{00000000-0004-0000-0000-00001D000000}"/>
    <hyperlink ref="L26" r:id="rId31" xr:uid="{00000000-0004-0000-0000-00001E000000}"/>
    <hyperlink ref="L27" r:id="rId32" xr:uid="{00000000-0004-0000-0000-00001F000000}"/>
    <hyperlink ref="L38" r:id="rId33" xr:uid="{00000000-0004-0000-0000-000020000000}"/>
    <hyperlink ref="L36" r:id="rId34" xr:uid="{00000000-0004-0000-0000-000021000000}"/>
    <hyperlink ref="L37" r:id="rId35" xr:uid="{00000000-0004-0000-0000-000022000000}"/>
  </hyperlinks>
  <pageMargins left="0.7" right="0.7" top="0.75" bottom="0.75" header="0.3" footer="0.3"/>
  <pageSetup paperSize="9" scale="50" fitToHeight="0" orientation="landscape" horizontalDpi="0" verticalDpi="0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BOM</vt:lpstr>
      <vt:lpstr>BOM!Zone_d_impression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2026-02-28T12:54:09Z</dcterms:modified>
</cp:coreProperties>
</file>