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B6556A23-6BB6-49FA-9E19-630F72CC9092}" xr6:coauthVersionLast="47" xr6:coauthVersionMax="47" xr10:uidLastSave="{00000000-0000-0000-0000-000000000000}"/>
  <bookViews>
    <workbookView xWindow="28860" yWindow="15" windowWidth="29040" windowHeight="17520" xr2:uid="{00000000-000D-0000-FFFF-FFFF00000000}"/>
  </bookViews>
  <sheets>
    <sheet name="BOM" sheetId="3" r:id="rId1"/>
  </sheets>
  <definedNames>
    <definedName name="_xlnm.Print_Area" localSheetId="0">BOM!$A$1:$R$28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8" i="3" l="1"/>
  <c r="O18" i="3"/>
  <c r="R18" i="3" s="1"/>
  <c r="Q17" i="3"/>
  <c r="O17" i="3"/>
  <c r="R17" i="3" s="1"/>
  <c r="Q16" i="3"/>
  <c r="O16" i="3"/>
  <c r="R16" i="3" s="1"/>
  <c r="Q15" i="3"/>
  <c r="O15" i="3"/>
  <c r="R15" i="3" s="1"/>
  <c r="Q14" i="3"/>
  <c r="O14" i="3"/>
  <c r="Q13" i="3"/>
  <c r="O13" i="3"/>
  <c r="R13" i="3" s="1"/>
  <c r="Q12" i="3"/>
  <c r="O12" i="3"/>
  <c r="R12" i="3" s="1"/>
  <c r="Q11" i="3"/>
  <c r="O11" i="3"/>
  <c r="R11" i="3" s="1"/>
  <c r="Q10" i="3"/>
  <c r="O10" i="3"/>
  <c r="R10" i="3" s="1"/>
  <c r="Q26" i="3"/>
  <c r="O26" i="3"/>
  <c r="R26" i="3" s="1"/>
  <c r="Q25" i="3"/>
  <c r="O25" i="3"/>
  <c r="R25" i="3" s="1"/>
  <c r="Q24" i="3"/>
  <c r="O24" i="3"/>
  <c r="R24" i="3" s="1"/>
  <c r="Q23" i="3"/>
  <c r="O23" i="3"/>
  <c r="R23" i="3" s="1"/>
  <c r="Q22" i="3"/>
  <c r="O22" i="3"/>
  <c r="R22" i="3" s="1"/>
  <c r="Q21" i="3"/>
  <c r="O21" i="3"/>
  <c r="R21" i="3" s="1"/>
  <c r="Q20" i="3"/>
  <c r="O20" i="3"/>
  <c r="R20" i="3" s="1"/>
  <c r="R14" i="3" l="1"/>
  <c r="G28" i="3"/>
  <c r="Q27" i="3" l="1"/>
  <c r="O27" i="3"/>
  <c r="R27" i="3" l="1"/>
  <c r="Q19" i="3" l="1"/>
  <c r="O19" i="3"/>
  <c r="R19" i="3" s="1"/>
  <c r="K28" i="3" l="1"/>
  <c r="Q9" i="3"/>
  <c r="O9" i="3"/>
  <c r="R9" i="3" s="1"/>
  <c r="R7" i="3"/>
  <c r="Q7" i="3"/>
  <c r="Q28" i="3" l="1"/>
  <c r="R28" i="3"/>
  <c r="O28" i="3"/>
  <c r="P14" i="3" l="1"/>
  <c r="P13" i="3"/>
  <c r="P15" i="3"/>
  <c r="P17" i="3"/>
  <c r="P16" i="3"/>
  <c r="P11" i="3"/>
  <c r="P12" i="3"/>
  <c r="P18" i="3"/>
  <c r="P10" i="3"/>
  <c r="P20" i="3"/>
  <c r="P26" i="3"/>
  <c r="P21" i="3"/>
  <c r="P25" i="3"/>
  <c r="P24" i="3"/>
  <c r="P22" i="3"/>
  <c r="P23" i="3"/>
  <c r="P27" i="3"/>
  <c r="P19" i="3"/>
  <c r="P9" i="3"/>
  <c r="P28" i="3" l="1"/>
</calcChain>
</file>

<file path=xl/sharedStrings.xml><?xml version="1.0" encoding="utf-8"?>
<sst xmlns="http://schemas.openxmlformats.org/spreadsheetml/2006/main" count="141" uniqueCount="106">
  <si>
    <t>NOMENCLATURE</t>
  </si>
  <si>
    <t>TOTAL</t>
  </si>
  <si>
    <t>DESCRIPTION</t>
  </si>
  <si>
    <t>JLPCB</t>
  </si>
  <si>
    <t>#</t>
  </si>
  <si>
    <t>JLCPCB</t>
  </si>
  <si>
    <t>SUPPLIER</t>
  </si>
  <si>
    <t>QTY</t>
  </si>
  <si>
    <t>MANUFACTURER</t>
  </si>
  <si>
    <t>MANUFACTURER REF.</t>
  </si>
  <si>
    <t>SUPPLIER REF.</t>
  </si>
  <si>
    <t>FABRICATION COUNT</t>
  </si>
  <si>
    <t>PARAMETERS</t>
  </si>
  <si>
    <t>PRICE 
[€HT]</t>
  </si>
  <si>
    <t>TOTAL 
1 FAB
[€HT]</t>
  </si>
  <si>
    <t>Height
[mm]</t>
  </si>
  <si>
    <t>PART
[%]</t>
  </si>
  <si>
    <t>MAX</t>
  </si>
  <si>
    <t>VALUE</t>
  </si>
  <si>
    <t>FOOTPRINT</t>
  </si>
  <si>
    <t>10k</t>
  </si>
  <si>
    <t>CHECK</t>
  </si>
  <si>
    <t>REQUIRED</t>
  </si>
  <si>
    <t>Q1</t>
  </si>
  <si>
    <t>-</t>
  </si>
  <si>
    <t>PCB - Ep. 1.6 mm - 2 layers - Green - x10 + 2 x Stencil 470x370- Port DDP</t>
  </si>
  <si>
    <t>R1,R2</t>
  </si>
  <si>
    <t>100n</t>
  </si>
  <si>
    <t>LCSC</t>
  </si>
  <si>
    <t>AO3401</t>
  </si>
  <si>
    <t>Hottech</t>
  </si>
  <si>
    <t>V1.00 - Romain LABBÉ - 31/01/2026</t>
  </si>
  <si>
    <t>C53261043</t>
  </si>
  <si>
    <t>MINIKRNL-V1.00 BOM</t>
  </si>
  <si>
    <t>R3,R5</t>
  </si>
  <si>
    <t>R4</t>
  </si>
  <si>
    <t>C9</t>
  </si>
  <si>
    <t>C10</t>
  </si>
  <si>
    <t>C7</t>
  </si>
  <si>
    <t>C5,C2,C6</t>
  </si>
  <si>
    <t>C3,C4</t>
  </si>
  <si>
    <t>C1,C8</t>
  </si>
  <si>
    <t>L2</t>
  </si>
  <si>
    <t>L1</t>
  </si>
  <si>
    <t>U1</t>
  </si>
  <si>
    <t>U2</t>
  </si>
  <si>
    <t>U3</t>
  </si>
  <si>
    <t>U4</t>
  </si>
  <si>
    <t>U5</t>
  </si>
  <si>
    <t>X1</t>
  </si>
  <si>
    <t>1M</t>
  </si>
  <si>
    <t>4k7</t>
  </si>
  <si>
    <t>6.2p</t>
  </si>
  <si>
    <t>1n</t>
  </si>
  <si>
    <t>1u</t>
  </si>
  <si>
    <t>4.7u</t>
  </si>
  <si>
    <t>22n</t>
  </si>
  <si>
    <t>33n</t>
  </si>
  <si>
    <t>0603</t>
  </si>
  <si>
    <t>STMicroelectronics</t>
  </si>
  <si>
    <t>MSKSEMI</t>
  </si>
  <si>
    <t>Zetta</t>
  </si>
  <si>
    <t>HopeRF Micro-electronics</t>
  </si>
  <si>
    <t>Texas Instruments</t>
  </si>
  <si>
    <t>Shenzhen SCTF Elec</t>
  </si>
  <si>
    <t>STM32G030F6P6</t>
  </si>
  <si>
    <t>XC6206P332MR-MS</t>
  </si>
  <si>
    <t>ZD24C08A-STGMT</t>
  </si>
  <si>
    <t>CMT2210LC-ESR2</t>
  </si>
  <si>
    <t>SN74LV1T34DBVR</t>
  </si>
  <si>
    <t>SX3B27.1383F1510F30</t>
  </si>
  <si>
    <t>C5252899</t>
  </si>
  <si>
    <t>C2896640</t>
  </si>
  <si>
    <t>C118065</t>
  </si>
  <si>
    <t>C2901700</t>
  </si>
  <si>
    <t>C529330</t>
  </si>
  <si>
    <t>C47117565</t>
  </si>
  <si>
    <t>C103216</t>
  </si>
  <si>
    <t>C327317</t>
  </si>
  <si>
    <t>C7503505</t>
  </si>
  <si>
    <t>C5137636</t>
  </si>
  <si>
    <t>C405067</t>
  </si>
  <si>
    <t>C405069</t>
  </si>
  <si>
    <t>C161964</t>
  </si>
  <si>
    <t>C253330</t>
  </si>
  <si>
    <t>C7419418</t>
  </si>
  <si>
    <t>C19666</t>
  </si>
  <si>
    <t>1% 1/4W</t>
  </si>
  <si>
    <t>C0G, 16V, 5%</t>
  </si>
  <si>
    <t>X7R, 16V, 20%</t>
  </si>
  <si>
    <t xml:space="preserve"> 	300mA 22nH 600mΩ Multilayer</t>
  </si>
  <si>
    <t>300mA 33nH 800mΩ Multilayer</t>
  </si>
  <si>
    <t xml:space="preserve"> Arm Cortex-M0+ 32-bit MCU, up to 64 KB Flash, 8 KB RAM,</t>
  </si>
  <si>
    <t>3.3V Voltage Regulators - Linear</t>
  </si>
  <si>
    <t>TSSOP-20</t>
  </si>
  <si>
    <t>SOT-23</t>
  </si>
  <si>
    <t>8K Bits I2C EEPROM</t>
  </si>
  <si>
    <t>Low-power OOK receiver 433.92MHz</t>
  </si>
  <si>
    <t>CMOS logic level converter</t>
  </si>
  <si>
    <t>SOT-23-5</t>
  </si>
  <si>
    <t>SOP-8</t>
  </si>
  <si>
    <t xml:space="preserve"> Crystal 27.1383MHz ±10ppm 15pF</t>
  </si>
  <si>
    <t>Mosfet 3A -1V 45mOhms</t>
  </si>
  <si>
    <t>SMD3225-4P</t>
  </si>
  <si>
    <t>12p</t>
  </si>
  <si>
    <t>C1850490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</si>
</sst>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#,##0.00\ &quot;€&quot;"/>
    <numFmt numFmtId="165" formatCode="0.00\ \%"/>
    <numFmt numFmtId="166" formatCode="#,##0.000\ &quot;€&quot;"/>
  </numFmts>
  <fonts count="3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u/>
      <sz val="11"/>
      <color theme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5" fillId="0" borderId="0"/>
    <xf numFmtId="0" fontId="9" fillId="0" borderId="0" applyNumberFormat="0" applyFill="0" applyBorder="0" applyAlignment="0" applyProtection="0"/>
    <xf numFmtId="0" fontId="10" fillId="0" borderId="28" applyNumberFormat="0" applyFill="0" applyAlignment="0" applyProtection="0"/>
    <xf numFmtId="0" fontId="11" fillId="0" borderId="29" applyNumberFormat="0" applyFill="0" applyAlignment="0" applyProtection="0"/>
    <xf numFmtId="0" fontId="12" fillId="0" borderId="30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31" applyNumberFormat="0" applyAlignment="0" applyProtection="0"/>
    <xf numFmtId="0" fontId="17" fillId="8" borderId="32" applyNumberFormat="0" applyAlignment="0" applyProtection="0"/>
    <xf numFmtId="0" fontId="18" fillId="8" borderId="31" applyNumberFormat="0" applyAlignment="0" applyProtection="0"/>
    <xf numFmtId="0" fontId="19" fillId="0" borderId="33" applyNumberFormat="0" applyFill="0" applyAlignment="0" applyProtection="0"/>
    <xf numFmtId="0" fontId="1" fillId="9" borderId="34" applyNumberFormat="0" applyAlignment="0" applyProtection="0"/>
    <xf numFmtId="0" fontId="7" fillId="0" borderId="0" applyNumberFormat="0" applyFill="0" applyBorder="0" applyAlignment="0" applyProtection="0"/>
    <xf numFmtId="0" fontId="8" fillId="10" borderId="35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36" applyNumberFormat="0" applyFill="0" applyAlignment="0" applyProtection="0"/>
    <xf numFmtId="0" fontId="22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2" fillId="34" borderId="0" applyNumberFormat="0" applyBorder="0" applyAlignment="0" applyProtection="0"/>
  </cellStyleXfs>
  <cellXfs count="1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1" fillId="2" borderId="21" xfId="0" applyNumberFormat="1" applyFont="1" applyFill="1" applyBorder="1" applyAlignment="1">
      <alignment horizontal="right"/>
    </xf>
    <xf numFmtId="0" fontId="0" fillId="0" borderId="7" xfId="0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0" fontId="0" fillId="3" borderId="23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8" fontId="21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right"/>
    </xf>
    <xf numFmtId="0" fontId="1" fillId="2" borderId="3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3" fontId="0" fillId="0" borderId="42" xfId="0" applyNumberFormat="1" applyBorder="1" applyAlignment="1">
      <alignment horizontal="center" vertical="center"/>
    </xf>
    <xf numFmtId="3" fontId="6" fillId="0" borderId="20" xfId="0" applyNumberFormat="1" applyFont="1" applyBorder="1" applyAlignment="1">
      <alignment horizontal="center"/>
    </xf>
    <xf numFmtId="164" fontId="0" fillId="0" borderId="55" xfId="0" applyNumberFormat="1" applyBorder="1" applyAlignment="1">
      <alignment horizontal="right" vertical="center" indent="1"/>
    </xf>
    <xf numFmtId="164" fontId="0" fillId="3" borderId="56" xfId="0" applyNumberFormat="1" applyFill="1" applyBorder="1" applyAlignment="1">
      <alignment horizontal="right" vertical="center" indent="1"/>
    </xf>
    <xf numFmtId="164" fontId="6" fillId="0" borderId="43" xfId="0" applyNumberFormat="1" applyFont="1" applyBorder="1" applyAlignment="1">
      <alignment horizontal="right" vertical="center" indent="1"/>
    </xf>
    <xf numFmtId="165" fontId="0" fillId="0" borderId="45" xfId="0" applyNumberFormat="1" applyBorder="1" applyAlignment="1">
      <alignment horizontal="right" vertical="center" indent="1"/>
    </xf>
    <xf numFmtId="165" fontId="0" fillId="3" borderId="46" xfId="0" applyNumberFormat="1" applyFill="1" applyBorder="1" applyAlignment="1">
      <alignment horizontal="right" vertical="center" indent="1"/>
    </xf>
    <xf numFmtId="165" fontId="6" fillId="0" borderId="47" xfId="0" applyNumberFormat="1" applyFont="1" applyBorder="1" applyAlignment="1">
      <alignment horizontal="right" vertical="center" indent="1"/>
    </xf>
    <xf numFmtId="164" fontId="0" fillId="0" borderId="50" xfId="0" applyNumberFormat="1" applyBorder="1" applyAlignment="1">
      <alignment horizontal="right" vertical="center" indent="1"/>
    </xf>
    <xf numFmtId="164" fontId="0" fillId="0" borderId="51" xfId="0" applyNumberFormat="1" applyBorder="1" applyAlignment="1">
      <alignment horizontal="right" vertical="center" indent="1"/>
    </xf>
    <xf numFmtId="164" fontId="6" fillId="0" borderId="52" xfId="0" applyNumberFormat="1" applyFont="1" applyBorder="1" applyAlignment="1">
      <alignment horizontal="right" vertical="center" indent="1"/>
    </xf>
    <xf numFmtId="0" fontId="0" fillId="0" borderId="15" xfId="0" applyBorder="1"/>
    <xf numFmtId="3" fontId="0" fillId="0" borderId="15" xfId="0" applyNumberFormat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7" xfId="0" applyBorder="1" applyAlignment="1" applyProtection="1">
      <alignment horizontal="center" vertical="center"/>
      <protection locked="0"/>
    </xf>
    <xf numFmtId="2" fontId="0" fillId="0" borderId="14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49" fontId="0" fillId="0" borderId="1" xfId="0" quotePrefix="1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57" xfId="0" applyBorder="1" applyAlignment="1">
      <alignment horizontal="center" vertical="center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3" borderId="19" xfId="0" applyFill="1" applyBorder="1" applyAlignment="1">
      <alignment horizontal="center" vertical="center"/>
    </xf>
    <xf numFmtId="49" fontId="0" fillId="0" borderId="14" xfId="0" quotePrefix="1" applyNumberFormat="1" applyBorder="1" applyAlignment="1">
      <alignment horizontal="center" vertical="center"/>
    </xf>
    <xf numFmtId="0" fontId="0" fillId="2" borderId="20" xfId="0" applyFill="1" applyBorder="1"/>
    <xf numFmtId="0" fontId="0" fillId="2" borderId="17" xfId="0" applyFill="1" applyBorder="1"/>
    <xf numFmtId="2" fontId="0" fillId="3" borderId="14" xfId="0" applyNumberFormat="1" applyFill="1" applyBorder="1" applyAlignment="1">
      <alignment horizontal="center" vertical="center" wrapText="1"/>
    </xf>
    <xf numFmtId="2" fontId="21" fillId="3" borderId="20" xfId="0" applyNumberFormat="1" applyFont="1" applyFill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3" borderId="14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57" xfId="0" applyFont="1" applyBorder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  <xf numFmtId="49" fontId="0" fillId="3" borderId="14" xfId="0" applyNumberForma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2" fillId="0" borderId="0" xfId="1" applyAlignment="1">
      <alignment horizontal="center" vertical="center"/>
    </xf>
    <xf numFmtId="49" fontId="23" fillId="0" borderId="14" xfId="1" applyNumberFormat="1" applyFont="1" applyFill="1" applyBorder="1" applyAlignment="1">
      <alignment horizontal="center" vertical="center"/>
    </xf>
    <xf numFmtId="49" fontId="0" fillId="0" borderId="14" xfId="0" applyNumberFormat="1" applyBorder="1"/>
    <xf numFmtId="0" fontId="0" fillId="0" borderId="1" xfId="0" applyBorder="1" applyAlignment="1">
      <alignment horizontal="center" vertical="center" wrapText="1"/>
    </xf>
    <xf numFmtId="49" fontId="0" fillId="0" borderId="19" xfId="0" applyNumberFormat="1" applyBorder="1"/>
    <xf numFmtId="49" fontId="0" fillId="0" borderId="11" xfId="0" applyNumberFormat="1" applyBorder="1" applyAlignment="1">
      <alignment horizontal="center" vertical="center" wrapText="1"/>
    </xf>
    <xf numFmtId="49" fontId="0" fillId="0" borderId="25" xfId="0" applyNumberFormat="1" applyBorder="1" applyAlignment="1">
      <alignment horizontal="center" vertical="center" wrapText="1"/>
    </xf>
    <xf numFmtId="49" fontId="1" fillId="2" borderId="20" xfId="0" applyNumberFormat="1" applyFont="1" applyFill="1" applyBorder="1" applyAlignment="1">
      <alignment horizontal="right"/>
    </xf>
    <xf numFmtId="165" fontId="0" fillId="0" borderId="44" xfId="0" applyNumberFormat="1" applyBorder="1" applyAlignment="1">
      <alignment horizontal="right" vertical="center" indent="1"/>
    </xf>
    <xf numFmtId="0" fontId="1" fillId="2" borderId="9" xfId="0" applyFont="1" applyFill="1" applyBorder="1" applyAlignment="1">
      <alignment horizontal="right"/>
    </xf>
    <xf numFmtId="0" fontId="0" fillId="0" borderId="1" xfId="0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0" fillId="0" borderId="14" xfId="0" applyBorder="1" applyAlignment="1">
      <alignment vertical="center"/>
    </xf>
    <xf numFmtId="0" fontId="0" fillId="0" borderId="0" xfId="0"/>
    <xf numFmtId="166" fontId="0" fillId="3" borderId="19" xfId="0" applyNumberFormat="1" applyFill="1" applyBorder="1" applyAlignment="1">
      <alignment horizontal="right" vertical="center" indent="1"/>
    </xf>
    <xf numFmtId="166" fontId="23" fillId="0" borderId="11" xfId="0" applyNumberFormat="1" applyFont="1" applyBorder="1" applyAlignment="1">
      <alignment horizontal="right" vertical="center" indent="1"/>
    </xf>
    <xf numFmtId="0" fontId="23" fillId="0" borderId="1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25" fillId="2" borderId="18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2" borderId="8" xfId="0" applyFont="1" applyFill="1" applyBorder="1" applyAlignment="1">
      <alignment horizontal="right"/>
    </xf>
    <xf numFmtId="0" fontId="26" fillId="0" borderId="14" xfId="0" applyFont="1" applyBorder="1" applyAlignment="1">
      <alignment horizontal="center" vertical="center"/>
    </xf>
    <xf numFmtId="0" fontId="26" fillId="0" borderId="1" xfId="0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>
      <alignment vertical="center" wrapText="1"/>
    </xf>
    <xf numFmtId="0" fontId="26" fillId="0" borderId="57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49" fontId="26" fillId="0" borderId="1" xfId="0" quotePrefix="1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 wrapText="1"/>
    </xf>
    <xf numFmtId="49" fontId="26" fillId="0" borderId="11" xfId="0" applyNumberFormat="1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9" fillId="0" borderId="2" xfId="1" applyFont="1" applyBorder="1" applyAlignment="1">
      <alignment horizontal="center" vertical="center"/>
    </xf>
    <xf numFmtId="166" fontId="27" fillId="0" borderId="11" xfId="0" applyNumberFormat="1" applyFont="1" applyBorder="1" applyAlignment="1">
      <alignment horizontal="right" vertical="center" indent="1"/>
    </xf>
    <xf numFmtId="164" fontId="26" fillId="0" borderId="55" xfId="0" applyNumberFormat="1" applyFont="1" applyBorder="1" applyAlignment="1">
      <alignment horizontal="right" vertical="center" indent="1"/>
    </xf>
    <xf numFmtId="165" fontId="26" fillId="0" borderId="45" xfId="0" applyNumberFormat="1" applyFont="1" applyBorder="1" applyAlignment="1">
      <alignment horizontal="right" vertical="center" indent="1"/>
    </xf>
    <xf numFmtId="3" fontId="26" fillId="0" borderId="42" xfId="0" applyNumberFormat="1" applyFont="1" applyBorder="1" applyAlignment="1">
      <alignment horizontal="center" vertical="center"/>
    </xf>
    <xf numFmtId="164" fontId="26" fillId="0" borderId="50" xfId="0" applyNumberFormat="1" applyFont="1" applyBorder="1" applyAlignment="1">
      <alignment horizontal="right" vertical="center" indent="1"/>
    </xf>
  </cellXfs>
  <cellStyles count="44">
    <cellStyle name="20 % - Accent1" xfId="21" builtinId="30" customBuiltin="1"/>
    <cellStyle name="20 % - Accent2" xfId="25" builtinId="34" customBuiltin="1"/>
    <cellStyle name="20 % - Accent3" xfId="29" builtinId="38" customBuiltin="1"/>
    <cellStyle name="20 % - Accent4" xfId="33" builtinId="42" customBuiltin="1"/>
    <cellStyle name="20 % - Accent5" xfId="37" builtinId="46" customBuiltin="1"/>
    <cellStyle name="20 % - Accent6" xfId="41" builtinId="50" customBuiltin="1"/>
    <cellStyle name="40 % - Accent1" xfId="22" builtinId="31" customBuiltin="1"/>
    <cellStyle name="40 % - Accent2" xfId="26" builtinId="35" customBuiltin="1"/>
    <cellStyle name="40 % - Accent3" xfId="30" builtinId="39" customBuiltin="1"/>
    <cellStyle name="40 % - Accent4" xfId="34" builtinId="43" customBuiltin="1"/>
    <cellStyle name="40 % - Accent5" xfId="38" builtinId="47" customBuiltin="1"/>
    <cellStyle name="40 % - Accent6" xfId="42" builtinId="51" customBuiltin="1"/>
    <cellStyle name="60 % - Accent1" xfId="23" builtinId="32" customBuiltin="1"/>
    <cellStyle name="60 % - Accent2" xfId="27" builtinId="36" customBuiltin="1"/>
    <cellStyle name="60 % - Accent3" xfId="31" builtinId="40" customBuiltin="1"/>
    <cellStyle name="60 % - Accent4" xfId="35" builtinId="44" customBuiltin="1"/>
    <cellStyle name="60 % - Accent5" xfId="39" builtinId="48" customBuiltin="1"/>
    <cellStyle name="60 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Entrée" xfId="11" builtinId="20" customBuiltin="1"/>
    <cellStyle name="Insatisfaisant" xfId="9" builtinId="27" customBuiltin="1"/>
    <cellStyle name="Lien hypertexte" xfId="1" builtinId="8"/>
    <cellStyle name="Neutre" xfId="10" builtinId="28" customBuiltin="1"/>
    <cellStyle name="Normal" xfId="0" builtinId="0"/>
    <cellStyle name="Normal 2" xfId="2" xr:uid="{00000000-0005-0000-0000-000021000000}"/>
    <cellStyle name="Note" xfId="17" builtinId="10" customBuiltin="1"/>
    <cellStyle name="Satisfaisant" xfId="8" builtinId="26" customBuiltin="1"/>
    <cellStyle name="Sortie" xfId="12" builtinId="21" customBuiltin="1"/>
    <cellStyle name="Texte explicatif" xfId="18" builtinId="53" customBuiltin="1"/>
    <cellStyle name="Titre" xfId="3" builtinId="15" customBuiltin="1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9" builtinId="25" customBuiltin="1"/>
    <cellStyle name="Vérification" xfId="15" builtinId="23" customBuiltin="1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Medium9"/>
  <colors>
    <mruColors>
      <color rgb="FFFFA7A9"/>
      <color rgb="FFFF7C80"/>
      <color rgb="FFFFD757"/>
      <color rgb="FFC5F0FF"/>
      <color rgb="FFFFDA65"/>
      <color rgb="FFFFB3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csc.com/product-detail/C103216.html" TargetMode="External"/><Relationship Id="rId13" Type="http://schemas.openxmlformats.org/officeDocument/2006/relationships/hyperlink" Target="https://www.lcsc.com/product-detail/C405069.html?s_z=n_C405069" TargetMode="External"/><Relationship Id="rId18" Type="http://schemas.openxmlformats.org/officeDocument/2006/relationships/hyperlink" Target="https://www.lcsc.com/product-detail/C1850490.html" TargetMode="External"/><Relationship Id="rId3" Type="http://schemas.openxmlformats.org/officeDocument/2006/relationships/hyperlink" Target="https://www.lcsc.com/product-detail/C2896640.html?s_z=n_C2896640" TargetMode="External"/><Relationship Id="rId7" Type="http://schemas.openxmlformats.org/officeDocument/2006/relationships/hyperlink" Target="https://www.lcsc.com/product-detail/C47117565.html?s_z=n_TI%2520SN74LV1T34DBVR" TargetMode="External"/><Relationship Id="rId12" Type="http://schemas.openxmlformats.org/officeDocument/2006/relationships/hyperlink" Target="https://www.lcsc.com/product-detail/C405067.html?s_z=n_C405067" TargetMode="External"/><Relationship Id="rId17" Type="http://schemas.openxmlformats.org/officeDocument/2006/relationships/hyperlink" Target="https://www.lcsc.com/product-detail/C19666.html" TargetMode="External"/><Relationship Id="rId2" Type="http://schemas.openxmlformats.org/officeDocument/2006/relationships/hyperlink" Target="https://www.lcsc.com/product-detail/C5252899.html?s_z=n_C5252899" TargetMode="External"/><Relationship Id="rId16" Type="http://schemas.openxmlformats.org/officeDocument/2006/relationships/hyperlink" Target="https://www.lcsc.com/product-detail/C7419418.html" TargetMode="External"/><Relationship Id="rId1" Type="http://schemas.openxmlformats.org/officeDocument/2006/relationships/hyperlink" Target="https://www.lcsc.com/product-detail/C529330.html?s_z=n_STM32G030F6P6" TargetMode="External"/><Relationship Id="rId6" Type="http://schemas.openxmlformats.org/officeDocument/2006/relationships/hyperlink" Target="https://www.lcsc.com/product-detail/C53261043.html?s_z=n_C53261043" TargetMode="External"/><Relationship Id="rId11" Type="http://schemas.openxmlformats.org/officeDocument/2006/relationships/hyperlink" Target="https://www.lcsc.com/product-detail/C5137636.html?s_z=n_C5137636" TargetMode="External"/><Relationship Id="rId5" Type="http://schemas.openxmlformats.org/officeDocument/2006/relationships/hyperlink" Target="https://www.lcsc.com/product-detail/C2901700.html?s_z=n_SX3B27.1383F1510F30" TargetMode="External"/><Relationship Id="rId15" Type="http://schemas.openxmlformats.org/officeDocument/2006/relationships/hyperlink" Target="https://www.lcsc.com/product-detail/C253330.html" TargetMode="External"/><Relationship Id="rId10" Type="http://schemas.openxmlformats.org/officeDocument/2006/relationships/hyperlink" Target="https://www.lcsc.com/product-detail/C7503505.html?s_z=n_C7503505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lcsc.com/product-detail/C118065.html?s_z=n_C118065" TargetMode="External"/><Relationship Id="rId9" Type="http://schemas.openxmlformats.org/officeDocument/2006/relationships/hyperlink" Target="https://www.lcsc.com/product-detail/C327317.html?s_z=n_C327317" TargetMode="External"/><Relationship Id="rId14" Type="http://schemas.openxmlformats.org/officeDocument/2006/relationships/hyperlink" Target="https://www.lcsc.com/product-detail/C966169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tabSelected="1" zoomScaleNormal="100" workbookViewId="0">
      <pane ySplit="8" topLeftCell="A9" activePane="bottomLeft" state="frozen"/>
      <selection pane="bottomLeft" activeCell="H35" sqref="H35"/>
    </sheetView>
  </sheetViews>
  <sheetFormatPr baseColWidth="10" defaultColWidth="9.140625" defaultRowHeight="15" x14ac:dyDescent="0.25"/>
  <cols>
    <col min="1" max="1" width="4" bestFit="1" customWidth="1"/>
    <col min="2" max="2" width="6.28515625" customWidth="1"/>
    <col min="3" max="3" width="24" customWidth="1"/>
    <col min="4" max="4" width="8.28515625" style="11" customWidth="1"/>
    <col min="5" max="5" width="33" style="11" customWidth="1"/>
    <col min="6" max="6" width="12.140625" style="11" customWidth="1"/>
    <col min="7" max="7" width="9.140625" customWidth="1"/>
    <col min="8" max="8" width="25.140625" bestFit="1" customWidth="1"/>
    <col min="9" max="9" width="29.85546875" customWidth="1"/>
    <col min="10" max="10" width="9.42578125" customWidth="1"/>
    <col min="11" max="11" width="7" style="1" customWidth="1"/>
    <col min="12" max="12" width="19.28515625" customWidth="1"/>
    <col min="13" max="13" width="21.42578125" customWidth="1"/>
    <col min="14" max="14" width="9.42578125" style="1" customWidth="1"/>
    <col min="15" max="15" width="10.85546875" style="1" customWidth="1"/>
    <col min="16" max="16" width="12.28515625" style="1" customWidth="1"/>
    <col min="17" max="17" width="8.7109375" style="1" customWidth="1"/>
    <col min="18" max="18" width="13.140625" style="1" customWidth="1"/>
    <col min="19" max="19" width="8.28515625" customWidth="1"/>
    <col min="20" max="22" width="23" customWidth="1"/>
  </cols>
  <sheetData>
    <row r="1" spans="1:18" ht="23.25" x14ac:dyDescent="0.35">
      <c r="B1" s="86" t="s">
        <v>33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</row>
    <row r="2" spans="1:18" x14ac:dyDescent="0.25">
      <c r="B2" s="102" t="s">
        <v>31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</row>
    <row r="3" spans="1:18" ht="15.75" thickBot="1" x14ac:dyDescent="0.3">
      <c r="B3" s="26"/>
      <c r="M3" s="2"/>
    </row>
    <row r="4" spans="1:18" ht="15.75" thickBot="1" x14ac:dyDescent="0.3">
      <c r="A4" s="74" t="s">
        <v>12</v>
      </c>
      <c r="B4" s="75"/>
      <c r="C4" s="75"/>
      <c r="D4" s="75"/>
      <c r="E4" s="76"/>
      <c r="F4" s="13"/>
      <c r="G4" s="14"/>
      <c r="H4" s="103" t="s">
        <v>11</v>
      </c>
      <c r="I4" s="103"/>
      <c r="J4" s="65"/>
      <c r="K4" s="4">
        <v>225</v>
      </c>
      <c r="L4" s="1"/>
    </row>
    <row r="6" spans="1:18" ht="15.75" thickBot="1" x14ac:dyDescent="0.3"/>
    <row r="7" spans="1:18" ht="15" customHeight="1" x14ac:dyDescent="0.25">
      <c r="A7" s="77" t="s">
        <v>4</v>
      </c>
      <c r="B7" s="79" t="s">
        <v>21</v>
      </c>
      <c r="C7" s="77" t="s">
        <v>0</v>
      </c>
      <c r="D7" s="81" t="s">
        <v>18</v>
      </c>
      <c r="E7" s="81" t="s">
        <v>2</v>
      </c>
      <c r="F7" s="81" t="s">
        <v>19</v>
      </c>
      <c r="G7" s="83" t="s">
        <v>15</v>
      </c>
      <c r="H7" s="81" t="s">
        <v>8</v>
      </c>
      <c r="I7" s="77" t="s">
        <v>9</v>
      </c>
      <c r="J7" s="84" t="s">
        <v>22</v>
      </c>
      <c r="K7" s="89" t="s">
        <v>7</v>
      </c>
      <c r="L7" s="91" t="s">
        <v>6</v>
      </c>
      <c r="M7" s="77" t="s">
        <v>10</v>
      </c>
      <c r="N7" s="93" t="s">
        <v>13</v>
      </c>
      <c r="O7" s="94" t="s">
        <v>14</v>
      </c>
      <c r="P7" s="96" t="s">
        <v>16</v>
      </c>
      <c r="Q7" s="98" t="str">
        <f>CONCATENATE("QTY 
",$K$4," FAB")</f>
        <v>QTY 
225 FAB</v>
      </c>
      <c r="R7" s="100" t="str">
        <f>CONCATENATE("TOTAL 
", $K$4, " FAB
 [€HT]")</f>
        <v>TOTAL 
225 FAB
 [€HT]</v>
      </c>
    </row>
    <row r="8" spans="1:18" ht="38.25" customHeight="1" thickBot="1" x14ac:dyDescent="0.3">
      <c r="A8" s="78"/>
      <c r="B8" s="80"/>
      <c r="C8" s="78"/>
      <c r="D8" s="82"/>
      <c r="E8" s="82"/>
      <c r="F8" s="82"/>
      <c r="G8" s="82"/>
      <c r="H8" s="82"/>
      <c r="I8" s="78"/>
      <c r="J8" s="85"/>
      <c r="K8" s="90"/>
      <c r="L8" s="92"/>
      <c r="M8" s="78"/>
      <c r="N8" s="90"/>
      <c r="O8" s="95"/>
      <c r="P8" s="97"/>
      <c r="Q8" s="99"/>
      <c r="R8" s="101"/>
    </row>
    <row r="9" spans="1:18" x14ac:dyDescent="0.25">
      <c r="A9" s="29">
        <v>1</v>
      </c>
      <c r="B9" s="30"/>
      <c r="C9" s="67" t="s">
        <v>34</v>
      </c>
      <c r="D9" s="39" t="s">
        <v>50</v>
      </c>
      <c r="E9" s="29" t="s">
        <v>87</v>
      </c>
      <c r="F9" s="42" t="s">
        <v>58</v>
      </c>
      <c r="G9" s="31"/>
      <c r="H9" s="47"/>
      <c r="I9" s="32"/>
      <c r="J9" s="62"/>
      <c r="K9" s="33">
        <v>2</v>
      </c>
      <c r="L9" s="7" t="s">
        <v>28</v>
      </c>
      <c r="M9" s="28" t="s">
        <v>77</v>
      </c>
      <c r="N9" s="71">
        <v>1.1000000000000001E-3</v>
      </c>
      <c r="O9" s="17">
        <f t="shared" ref="O9:O18" si="0">K9*N9</f>
        <v>2.2000000000000001E-3</v>
      </c>
      <c r="P9" s="64">
        <f t="shared" ref="P9:P26" si="1">(O9*100)/$O$28</f>
        <v>0.14427080942481851</v>
      </c>
      <c r="Q9" s="15">
        <f>K9*$K$4</f>
        <v>450</v>
      </c>
      <c r="R9" s="23">
        <f>O9*$K$4</f>
        <v>0.49500000000000005</v>
      </c>
    </row>
    <row r="10" spans="1:18" s="69" customFormat="1" x14ac:dyDescent="0.25">
      <c r="A10" s="34">
        <v>2</v>
      </c>
      <c r="B10" s="35"/>
      <c r="C10" s="67" t="s">
        <v>26</v>
      </c>
      <c r="D10" s="39" t="s">
        <v>51</v>
      </c>
      <c r="E10" s="34" t="s">
        <v>87</v>
      </c>
      <c r="F10" s="36" t="s">
        <v>58</v>
      </c>
      <c r="G10" s="37"/>
      <c r="H10" s="48"/>
      <c r="I10" s="38"/>
      <c r="J10" s="61"/>
      <c r="K10" s="33">
        <v>2</v>
      </c>
      <c r="L10" s="7" t="s">
        <v>28</v>
      </c>
      <c r="M10" s="28" t="s">
        <v>83</v>
      </c>
      <c r="N10" s="71">
        <v>1.6E-2</v>
      </c>
      <c r="O10" s="17">
        <f t="shared" si="0"/>
        <v>3.2000000000000001E-2</v>
      </c>
      <c r="P10" s="20">
        <f t="shared" si="1"/>
        <v>2.0984845007246329</v>
      </c>
      <c r="Q10" s="15">
        <f t="shared" ref="Q10:Q18" si="2">K10*$K$4</f>
        <v>450</v>
      </c>
      <c r="R10" s="23">
        <f t="shared" ref="R10:R18" si="3">O10*$K$4</f>
        <v>7.2</v>
      </c>
    </row>
    <row r="11" spans="1:18" s="69" customFormat="1" x14ac:dyDescent="0.25">
      <c r="A11" s="29">
        <v>3</v>
      </c>
      <c r="B11" s="35"/>
      <c r="C11" s="67" t="s">
        <v>35</v>
      </c>
      <c r="D11" s="39" t="s">
        <v>20</v>
      </c>
      <c r="E11" s="34" t="s">
        <v>87</v>
      </c>
      <c r="F11" s="36" t="s">
        <v>58</v>
      </c>
      <c r="G11" s="37"/>
      <c r="H11" s="48"/>
      <c r="I11" s="38"/>
      <c r="J11" s="61"/>
      <c r="K11" s="33">
        <v>1</v>
      </c>
      <c r="L11" s="7" t="s">
        <v>28</v>
      </c>
      <c r="M11" s="28" t="s">
        <v>84</v>
      </c>
      <c r="N11" s="71">
        <v>1.2E-2</v>
      </c>
      <c r="O11" s="17">
        <f t="shared" si="0"/>
        <v>1.2E-2</v>
      </c>
      <c r="P11" s="20">
        <f t="shared" si="1"/>
        <v>0.78693168777173728</v>
      </c>
      <c r="Q11" s="15">
        <f t="shared" si="2"/>
        <v>225</v>
      </c>
      <c r="R11" s="23">
        <f t="shared" si="3"/>
        <v>2.7</v>
      </c>
    </row>
    <row r="12" spans="1:18" s="69" customFormat="1" x14ac:dyDescent="0.25">
      <c r="A12" s="34">
        <v>4</v>
      </c>
      <c r="B12" s="35"/>
      <c r="C12" s="67" t="s">
        <v>36</v>
      </c>
      <c r="D12" s="39" t="s">
        <v>104</v>
      </c>
      <c r="E12" s="34" t="s">
        <v>88</v>
      </c>
      <c r="F12" s="36" t="s">
        <v>58</v>
      </c>
      <c r="G12" s="37"/>
      <c r="H12" s="48"/>
      <c r="I12" s="38"/>
      <c r="J12" s="61"/>
      <c r="K12" s="33">
        <v>1</v>
      </c>
      <c r="L12" s="7" t="s">
        <v>28</v>
      </c>
      <c r="M12" s="28" t="s">
        <v>105</v>
      </c>
      <c r="N12" s="71">
        <v>3.8E-3</v>
      </c>
      <c r="O12" s="17">
        <f t="shared" si="0"/>
        <v>3.8E-3</v>
      </c>
      <c r="P12" s="20">
        <f t="shared" si="1"/>
        <v>0.24919503446105015</v>
      </c>
      <c r="Q12" s="15">
        <f t="shared" si="2"/>
        <v>225</v>
      </c>
      <c r="R12" s="23">
        <f t="shared" si="3"/>
        <v>0.85499999999999998</v>
      </c>
    </row>
    <row r="13" spans="1:18" s="69" customFormat="1" x14ac:dyDescent="0.25">
      <c r="A13" s="104">
        <v>5</v>
      </c>
      <c r="B13" s="105"/>
      <c r="C13" s="106" t="s">
        <v>37</v>
      </c>
      <c r="D13" s="107" t="s">
        <v>52</v>
      </c>
      <c r="E13" s="108" t="s">
        <v>88</v>
      </c>
      <c r="F13" s="109" t="s">
        <v>58</v>
      </c>
      <c r="G13" s="110"/>
      <c r="H13" s="111"/>
      <c r="I13" s="112"/>
      <c r="J13" s="113"/>
      <c r="K13" s="114">
        <v>1</v>
      </c>
      <c r="L13" s="115" t="s">
        <v>28</v>
      </c>
      <c r="M13" s="116" t="s">
        <v>78</v>
      </c>
      <c r="N13" s="117">
        <v>3.7000000000000002E-3</v>
      </c>
      <c r="O13" s="118">
        <f t="shared" si="0"/>
        <v>3.7000000000000002E-3</v>
      </c>
      <c r="P13" s="119">
        <f t="shared" si="1"/>
        <v>0.24263727039628569</v>
      </c>
      <c r="Q13" s="120">
        <f t="shared" si="2"/>
        <v>225</v>
      </c>
      <c r="R13" s="121">
        <f t="shared" si="3"/>
        <v>0.83250000000000002</v>
      </c>
    </row>
    <row r="14" spans="1:18" s="69" customFormat="1" x14ac:dyDescent="0.25">
      <c r="A14" s="34">
        <v>6</v>
      </c>
      <c r="B14" s="35"/>
      <c r="C14" s="67" t="s">
        <v>38</v>
      </c>
      <c r="D14" s="39" t="s">
        <v>53</v>
      </c>
      <c r="E14" s="34" t="s">
        <v>88</v>
      </c>
      <c r="F14" s="36" t="s">
        <v>58</v>
      </c>
      <c r="G14" s="37"/>
      <c r="H14" s="48"/>
      <c r="I14" s="38"/>
      <c r="J14" s="61"/>
      <c r="K14" s="33">
        <v>1</v>
      </c>
      <c r="L14" s="7" t="s">
        <v>28</v>
      </c>
      <c r="M14" s="28" t="s">
        <v>79</v>
      </c>
      <c r="N14" s="71">
        <v>2E-3</v>
      </c>
      <c r="O14" s="17">
        <f t="shared" si="0"/>
        <v>2E-3</v>
      </c>
      <c r="P14" s="20">
        <f t="shared" si="1"/>
        <v>0.13115528129528956</v>
      </c>
      <c r="Q14" s="15">
        <f t="shared" si="2"/>
        <v>225</v>
      </c>
      <c r="R14" s="23">
        <f t="shared" si="3"/>
        <v>0.45</v>
      </c>
    </row>
    <row r="15" spans="1:18" s="69" customFormat="1" x14ac:dyDescent="0.25">
      <c r="A15" s="29">
        <v>7</v>
      </c>
      <c r="B15" s="35"/>
      <c r="C15" s="67" t="s">
        <v>39</v>
      </c>
      <c r="D15" s="39" t="s">
        <v>27</v>
      </c>
      <c r="E15" s="34" t="s">
        <v>89</v>
      </c>
      <c r="F15" s="36" t="s">
        <v>58</v>
      </c>
      <c r="G15" s="37"/>
      <c r="H15" s="48"/>
      <c r="I15" s="38"/>
      <c r="J15" s="61"/>
      <c r="K15" s="33">
        <v>3</v>
      </c>
      <c r="L15" s="7" t="s">
        <v>28</v>
      </c>
      <c r="M15" s="28" t="s">
        <v>80</v>
      </c>
      <c r="N15" s="71">
        <v>2.2000000000000001E-3</v>
      </c>
      <c r="O15" s="17">
        <f t="shared" si="0"/>
        <v>6.6E-3</v>
      </c>
      <c r="P15" s="20">
        <f t="shared" si="1"/>
        <v>0.43281242827445554</v>
      </c>
      <c r="Q15" s="15">
        <f t="shared" si="2"/>
        <v>675</v>
      </c>
      <c r="R15" s="23">
        <f t="shared" si="3"/>
        <v>1.4850000000000001</v>
      </c>
    </row>
    <row r="16" spans="1:18" s="69" customFormat="1" x14ac:dyDescent="0.25">
      <c r="A16" s="34">
        <v>8</v>
      </c>
      <c r="B16" s="35"/>
      <c r="C16" s="67" t="s">
        <v>40</v>
      </c>
      <c r="D16" s="39" t="s">
        <v>54</v>
      </c>
      <c r="E16" s="34" t="s">
        <v>89</v>
      </c>
      <c r="F16" s="36" t="s">
        <v>58</v>
      </c>
      <c r="G16" s="37"/>
      <c r="H16" s="48"/>
      <c r="I16" s="38"/>
      <c r="J16" s="61"/>
      <c r="K16" s="33">
        <v>2</v>
      </c>
      <c r="L16" s="7" t="s">
        <v>28</v>
      </c>
      <c r="M16" s="28" t="s">
        <v>85</v>
      </c>
      <c r="N16" s="71">
        <v>3.0000000000000001E-3</v>
      </c>
      <c r="O16" s="17">
        <f t="shared" si="0"/>
        <v>6.0000000000000001E-3</v>
      </c>
      <c r="P16" s="20">
        <f t="shared" si="1"/>
        <v>0.39346584388586864</v>
      </c>
      <c r="Q16" s="15">
        <f t="shared" si="2"/>
        <v>450</v>
      </c>
      <c r="R16" s="23">
        <f t="shared" si="3"/>
        <v>1.35</v>
      </c>
    </row>
    <row r="17" spans="1:18" s="69" customFormat="1" x14ac:dyDescent="0.25">
      <c r="A17" s="29">
        <v>9</v>
      </c>
      <c r="B17" s="35"/>
      <c r="C17" s="67" t="s">
        <v>41</v>
      </c>
      <c r="D17" s="39" t="s">
        <v>55</v>
      </c>
      <c r="E17" s="34" t="s">
        <v>89</v>
      </c>
      <c r="F17" s="36" t="s">
        <v>58</v>
      </c>
      <c r="G17" s="37"/>
      <c r="H17" s="48"/>
      <c r="I17" s="38"/>
      <c r="J17" s="61"/>
      <c r="K17" s="33">
        <v>2</v>
      </c>
      <c r="L17" s="7" t="s">
        <v>28</v>
      </c>
      <c r="M17" s="28" t="s">
        <v>86</v>
      </c>
      <c r="N17" s="71">
        <v>0.01</v>
      </c>
      <c r="O17" s="17">
        <f t="shared" si="0"/>
        <v>0.02</v>
      </c>
      <c r="P17" s="20">
        <f t="shared" si="1"/>
        <v>1.3115528129528955</v>
      </c>
      <c r="Q17" s="15">
        <f t="shared" si="2"/>
        <v>450</v>
      </c>
      <c r="R17" s="23">
        <f t="shared" si="3"/>
        <v>4.5</v>
      </c>
    </row>
    <row r="18" spans="1:18" s="69" customFormat="1" x14ac:dyDescent="0.25">
      <c r="A18" s="34">
        <v>10</v>
      </c>
      <c r="B18" s="35"/>
      <c r="C18" s="67" t="s">
        <v>42</v>
      </c>
      <c r="D18" s="39" t="s">
        <v>56</v>
      </c>
      <c r="E18" s="59" t="s">
        <v>90</v>
      </c>
      <c r="F18" s="36" t="s">
        <v>58</v>
      </c>
      <c r="G18" s="37"/>
      <c r="H18" s="48"/>
      <c r="I18" s="38"/>
      <c r="J18" s="61"/>
      <c r="K18" s="33">
        <v>1</v>
      </c>
      <c r="L18" s="7" t="s">
        <v>28</v>
      </c>
      <c r="M18" s="28" t="s">
        <v>81</v>
      </c>
      <c r="N18" s="71">
        <v>1.0800000000000001E-2</v>
      </c>
      <c r="O18" s="17">
        <f t="shared" si="0"/>
        <v>1.0800000000000001E-2</v>
      </c>
      <c r="P18" s="20">
        <f t="shared" si="1"/>
        <v>0.70823851899456369</v>
      </c>
      <c r="Q18" s="15">
        <f t="shared" si="2"/>
        <v>225</v>
      </c>
      <c r="R18" s="23">
        <f t="shared" si="3"/>
        <v>2.4300000000000002</v>
      </c>
    </row>
    <row r="19" spans="1:18" x14ac:dyDescent="0.25">
      <c r="A19" s="29">
        <v>11</v>
      </c>
      <c r="B19" s="35"/>
      <c r="C19" s="66" t="s">
        <v>43</v>
      </c>
      <c r="D19" s="51" t="s">
        <v>57</v>
      </c>
      <c r="E19" s="50" t="s">
        <v>91</v>
      </c>
      <c r="F19" s="36" t="s">
        <v>58</v>
      </c>
      <c r="G19" s="37"/>
      <c r="H19" s="48"/>
      <c r="I19" s="38"/>
      <c r="J19" s="61"/>
      <c r="K19" s="33">
        <v>1</v>
      </c>
      <c r="L19" s="7" t="s">
        <v>28</v>
      </c>
      <c r="M19" s="28" t="s">
        <v>82</v>
      </c>
      <c r="N19" s="71">
        <v>1.11E-2</v>
      </c>
      <c r="O19" s="17">
        <f t="shared" ref="O19" si="4">K19*N19</f>
        <v>1.11E-2</v>
      </c>
      <c r="P19" s="20">
        <f t="shared" si="1"/>
        <v>0.72791181118885717</v>
      </c>
      <c r="Q19" s="15">
        <f t="shared" ref="Q19" si="5">K19*$K$4</f>
        <v>225</v>
      </c>
      <c r="R19" s="23">
        <f t="shared" ref="R19" si="6">O19*$K$4</f>
        <v>2.4975000000000001</v>
      </c>
    </row>
    <row r="20" spans="1:18" s="69" customFormat="1" ht="30" x14ac:dyDescent="0.25">
      <c r="A20" s="34">
        <v>12</v>
      </c>
      <c r="B20" s="35"/>
      <c r="C20" s="66" t="s">
        <v>44</v>
      </c>
      <c r="D20" s="51"/>
      <c r="E20" s="72" t="s">
        <v>92</v>
      </c>
      <c r="F20" s="36" t="s">
        <v>94</v>
      </c>
      <c r="G20" s="37"/>
      <c r="H20" s="48" t="s">
        <v>59</v>
      </c>
      <c r="I20" s="38" t="s">
        <v>65</v>
      </c>
      <c r="J20" s="61"/>
      <c r="K20" s="33">
        <v>1</v>
      </c>
      <c r="L20" s="7" t="s">
        <v>28</v>
      </c>
      <c r="M20" s="28" t="s">
        <v>75</v>
      </c>
      <c r="N20" s="71">
        <v>0.73</v>
      </c>
      <c r="O20" s="17">
        <f t="shared" ref="O20:O26" si="7">K20*N20</f>
        <v>0.73</v>
      </c>
      <c r="P20" s="20">
        <f t="shared" si="1"/>
        <v>47.871677672780692</v>
      </c>
      <c r="Q20" s="15">
        <f t="shared" ref="Q20:Q26" si="8">K20*$K$4</f>
        <v>225</v>
      </c>
      <c r="R20" s="23">
        <f t="shared" ref="R20:R26" si="9">O20*$K$4</f>
        <v>164.25</v>
      </c>
    </row>
    <row r="21" spans="1:18" s="69" customFormat="1" x14ac:dyDescent="0.25">
      <c r="A21" s="29">
        <v>13</v>
      </c>
      <c r="B21" s="35"/>
      <c r="C21" s="66" t="s">
        <v>45</v>
      </c>
      <c r="D21" s="51"/>
      <c r="E21" s="51" t="s">
        <v>93</v>
      </c>
      <c r="F21" s="36" t="s">
        <v>95</v>
      </c>
      <c r="G21" s="37"/>
      <c r="H21" s="48" t="s">
        <v>60</v>
      </c>
      <c r="I21" s="38" t="s">
        <v>66</v>
      </c>
      <c r="J21" s="61"/>
      <c r="K21" s="33">
        <v>1</v>
      </c>
      <c r="L21" s="7" t="s">
        <v>28</v>
      </c>
      <c r="M21" s="28" t="s">
        <v>71</v>
      </c>
      <c r="N21" s="71">
        <v>1.1599999999999999E-2</v>
      </c>
      <c r="O21" s="17">
        <f t="shared" si="7"/>
        <v>1.1599999999999999E-2</v>
      </c>
      <c r="P21" s="20">
        <f t="shared" si="1"/>
        <v>0.76070063151267941</v>
      </c>
      <c r="Q21" s="15">
        <f t="shared" si="8"/>
        <v>225</v>
      </c>
      <c r="R21" s="23">
        <f t="shared" si="9"/>
        <v>2.61</v>
      </c>
    </row>
    <row r="22" spans="1:18" s="69" customFormat="1" x14ac:dyDescent="0.25">
      <c r="A22" s="34">
        <v>14</v>
      </c>
      <c r="B22" s="35"/>
      <c r="C22" s="66" t="s">
        <v>46</v>
      </c>
      <c r="D22" s="51"/>
      <c r="E22" s="51" t="s">
        <v>96</v>
      </c>
      <c r="F22" s="36" t="s">
        <v>99</v>
      </c>
      <c r="G22" s="37"/>
      <c r="H22" s="48" t="s">
        <v>61</v>
      </c>
      <c r="I22" s="38" t="s">
        <v>67</v>
      </c>
      <c r="J22" s="61"/>
      <c r="K22" s="33">
        <v>1</v>
      </c>
      <c r="L22" s="7" t="s">
        <v>28</v>
      </c>
      <c r="M22" s="28" t="s">
        <v>72</v>
      </c>
      <c r="N22" s="71">
        <v>5.3999999999999999E-2</v>
      </c>
      <c r="O22" s="17">
        <f t="shared" si="7"/>
        <v>5.3999999999999999E-2</v>
      </c>
      <c r="P22" s="20">
        <f t="shared" si="1"/>
        <v>3.5411925949728182</v>
      </c>
      <c r="Q22" s="15">
        <f t="shared" si="8"/>
        <v>225</v>
      </c>
      <c r="R22" s="23">
        <f t="shared" si="9"/>
        <v>12.15</v>
      </c>
    </row>
    <row r="23" spans="1:18" s="69" customFormat="1" x14ac:dyDescent="0.25">
      <c r="A23" s="29">
        <v>15</v>
      </c>
      <c r="B23" s="35"/>
      <c r="C23" s="66" t="s">
        <v>47</v>
      </c>
      <c r="D23" s="51"/>
      <c r="E23" s="51" t="s">
        <v>97</v>
      </c>
      <c r="F23" s="36" t="s">
        <v>100</v>
      </c>
      <c r="G23" s="37"/>
      <c r="H23" s="48" t="s">
        <v>62</v>
      </c>
      <c r="I23" s="38" t="s">
        <v>68</v>
      </c>
      <c r="J23" s="61"/>
      <c r="K23" s="33">
        <v>1</v>
      </c>
      <c r="L23" s="7" t="s">
        <v>28</v>
      </c>
      <c r="M23" s="28" t="s">
        <v>73</v>
      </c>
      <c r="N23" s="71">
        <v>0.29499999999999998</v>
      </c>
      <c r="O23" s="17">
        <f t="shared" si="7"/>
        <v>0.29499999999999998</v>
      </c>
      <c r="P23" s="20">
        <f t="shared" si="1"/>
        <v>19.34540399105521</v>
      </c>
      <c r="Q23" s="15">
        <f t="shared" si="8"/>
        <v>225</v>
      </c>
      <c r="R23" s="23">
        <f t="shared" si="9"/>
        <v>66.375</v>
      </c>
    </row>
    <row r="24" spans="1:18" s="69" customFormat="1" x14ac:dyDescent="0.25">
      <c r="A24" s="34">
        <v>16</v>
      </c>
      <c r="B24" s="35"/>
      <c r="C24" s="66" t="s">
        <v>48</v>
      </c>
      <c r="D24" s="51"/>
      <c r="E24" s="51" t="s">
        <v>98</v>
      </c>
      <c r="F24" s="36" t="s">
        <v>99</v>
      </c>
      <c r="G24" s="37"/>
      <c r="H24" s="48" t="s">
        <v>63</v>
      </c>
      <c r="I24" s="38" t="s">
        <v>69</v>
      </c>
      <c r="J24" s="61"/>
      <c r="K24" s="33">
        <v>1</v>
      </c>
      <c r="L24" s="7" t="s">
        <v>28</v>
      </c>
      <c r="M24" s="28" t="s">
        <v>76</v>
      </c>
      <c r="N24" s="71">
        <v>7.7299999999999994E-2</v>
      </c>
      <c r="O24" s="17">
        <f t="shared" si="7"/>
        <v>7.7299999999999994E-2</v>
      </c>
      <c r="P24" s="20">
        <f t="shared" si="1"/>
        <v>5.0691516220629413</v>
      </c>
      <c r="Q24" s="15">
        <f t="shared" si="8"/>
        <v>225</v>
      </c>
      <c r="R24" s="23">
        <f t="shared" si="9"/>
        <v>17.392499999999998</v>
      </c>
    </row>
    <row r="25" spans="1:18" s="69" customFormat="1" x14ac:dyDescent="0.25">
      <c r="A25" s="29">
        <v>17</v>
      </c>
      <c r="B25" s="35"/>
      <c r="C25" s="66" t="s">
        <v>49</v>
      </c>
      <c r="D25" s="51"/>
      <c r="E25" s="73" t="s">
        <v>101</v>
      </c>
      <c r="F25" s="36" t="s">
        <v>103</v>
      </c>
      <c r="G25" s="37"/>
      <c r="H25" s="48" t="s">
        <v>64</v>
      </c>
      <c r="I25" s="51" t="s">
        <v>70</v>
      </c>
      <c r="J25" s="61"/>
      <c r="K25" s="33">
        <v>1</v>
      </c>
      <c r="L25" s="7" t="s">
        <v>28</v>
      </c>
      <c r="M25" s="28" t="s">
        <v>74</v>
      </c>
      <c r="N25" s="71">
        <v>8.6610000000000006E-2</v>
      </c>
      <c r="O25" s="17">
        <f t="shared" si="7"/>
        <v>8.6610000000000006E-2</v>
      </c>
      <c r="P25" s="20">
        <f t="shared" si="1"/>
        <v>5.679679456492515</v>
      </c>
      <c r="Q25" s="15">
        <f t="shared" si="8"/>
        <v>225</v>
      </c>
      <c r="R25" s="23">
        <f t="shared" si="9"/>
        <v>19.487250000000003</v>
      </c>
    </row>
    <row r="26" spans="1:18" s="69" customFormat="1" x14ac:dyDescent="0.25">
      <c r="A26" s="34">
        <v>18</v>
      </c>
      <c r="B26" s="35"/>
      <c r="C26" s="66" t="s">
        <v>23</v>
      </c>
      <c r="D26" s="50"/>
      <c r="E26" s="50" t="s">
        <v>102</v>
      </c>
      <c r="F26" s="36" t="s">
        <v>95</v>
      </c>
      <c r="G26" s="37"/>
      <c r="H26" s="48" t="s">
        <v>30</v>
      </c>
      <c r="I26" s="38" t="s">
        <v>29</v>
      </c>
      <c r="J26" s="61"/>
      <c r="K26" s="33">
        <v>1</v>
      </c>
      <c r="L26" s="7" t="s">
        <v>28</v>
      </c>
      <c r="M26" s="28" t="s">
        <v>32</v>
      </c>
      <c r="N26" s="71">
        <v>1.0200000000000001E-2</v>
      </c>
      <c r="O26" s="17">
        <f t="shared" si="7"/>
        <v>1.0200000000000001E-2</v>
      </c>
      <c r="P26" s="20">
        <f t="shared" si="1"/>
        <v>0.66889193460597673</v>
      </c>
      <c r="Q26" s="15">
        <f t="shared" si="8"/>
        <v>225</v>
      </c>
      <c r="R26" s="23">
        <f t="shared" si="9"/>
        <v>2.2950000000000004</v>
      </c>
    </row>
    <row r="27" spans="1:18" ht="30.75" thickBot="1" x14ac:dyDescent="0.3">
      <c r="A27" s="29">
        <v>19</v>
      </c>
      <c r="B27" s="40"/>
      <c r="C27" s="68" t="s">
        <v>24</v>
      </c>
      <c r="E27" s="52" t="s">
        <v>25</v>
      </c>
      <c r="F27" s="53"/>
      <c r="G27" s="45">
        <v>1.6</v>
      </c>
      <c r="H27" s="49" t="s">
        <v>3</v>
      </c>
      <c r="I27" s="58"/>
      <c r="J27" s="60"/>
      <c r="K27" s="41">
        <v>1</v>
      </c>
      <c r="L27" s="6" t="s">
        <v>5</v>
      </c>
      <c r="M27" s="57"/>
      <c r="N27" s="70">
        <v>0.15</v>
      </c>
      <c r="O27" s="18">
        <f t="shared" ref="O27" si="10">K27*N27</f>
        <v>0.15</v>
      </c>
      <c r="P27" s="21">
        <f t="shared" ref="P27" si="11">(O27*100)/$O$28</f>
        <v>9.8366460971467173</v>
      </c>
      <c r="Q27" s="27">
        <f t="shared" ref="Q27" si="12">K27*$K$4</f>
        <v>225</v>
      </c>
      <c r="R27" s="24">
        <f t="shared" ref="R27" si="13">O27*$K$4</f>
        <v>33.75</v>
      </c>
    </row>
    <row r="28" spans="1:18" ht="17.25" thickTop="1" thickBot="1" x14ac:dyDescent="0.3">
      <c r="A28" s="43"/>
      <c r="B28" s="43"/>
      <c r="C28" s="43"/>
      <c r="D28" s="54"/>
      <c r="E28" s="54"/>
      <c r="F28" s="55" t="s">
        <v>17</v>
      </c>
      <c r="G28" s="46">
        <f>MAX(G9:G27)</f>
        <v>1.6</v>
      </c>
      <c r="H28" s="44"/>
      <c r="I28" s="3" t="s">
        <v>1</v>
      </c>
      <c r="J28" s="63"/>
      <c r="K28" s="5">
        <f>SUM(K9:K27)</f>
        <v>25</v>
      </c>
      <c r="L28" s="87"/>
      <c r="M28" s="88"/>
      <c r="N28" s="88"/>
      <c r="O28" s="19">
        <f>SUM(O9:O27)</f>
        <v>1.52491</v>
      </c>
      <c r="P28" s="22">
        <f>SUM(P9:P27)</f>
        <v>100.00000000000001</v>
      </c>
      <c r="Q28" s="16">
        <f>SUM(Q9:Q27)</f>
        <v>5625</v>
      </c>
      <c r="R28" s="25">
        <f>SUM(R9:R27)</f>
        <v>343.10475000000002</v>
      </c>
    </row>
    <row r="32" spans="1:18" x14ac:dyDescent="0.25">
      <c r="K32"/>
      <c r="N32" s="10"/>
    </row>
    <row r="33" spans="4:18" x14ac:dyDescent="0.25">
      <c r="K33"/>
      <c r="R33" s="8"/>
    </row>
    <row r="34" spans="4:18" x14ac:dyDescent="0.25">
      <c r="K34"/>
      <c r="R34" s="8"/>
    </row>
    <row r="35" spans="4:18" x14ac:dyDescent="0.25">
      <c r="D35" s="56"/>
      <c r="E35" s="56"/>
    </row>
    <row r="36" spans="4:18" x14ac:dyDescent="0.25">
      <c r="D36" s="56"/>
      <c r="E36" s="56"/>
      <c r="K36"/>
      <c r="O36" s="11"/>
      <c r="P36" s="11"/>
    </row>
    <row r="39" spans="4:18" x14ac:dyDescent="0.25">
      <c r="D39" s="56"/>
      <c r="E39" s="56"/>
    </row>
    <row r="40" spans="4:18" x14ac:dyDescent="0.25">
      <c r="D40" s="56"/>
      <c r="E40" s="56"/>
      <c r="K40"/>
      <c r="M40" s="12"/>
    </row>
    <row r="42" spans="4:18" x14ac:dyDescent="0.25">
      <c r="K42"/>
      <c r="N42"/>
    </row>
    <row r="43" spans="4:18" x14ac:dyDescent="0.25">
      <c r="K43"/>
      <c r="N43" s="9"/>
    </row>
  </sheetData>
  <mergeCells count="23">
    <mergeCell ref="L28:N28"/>
    <mergeCell ref="H7:H8"/>
    <mergeCell ref="I7:I8"/>
    <mergeCell ref="K7:K8"/>
    <mergeCell ref="L7:L8"/>
    <mergeCell ref="M7:M8"/>
    <mergeCell ref="N7:N8"/>
    <mergeCell ref="F7:F8"/>
    <mergeCell ref="G7:G8"/>
    <mergeCell ref="E7:E8"/>
    <mergeCell ref="J7:J8"/>
    <mergeCell ref="B1:R1"/>
    <mergeCell ref="O7:O8"/>
    <mergeCell ref="P7:P8"/>
    <mergeCell ref="Q7:Q8"/>
    <mergeCell ref="R7:R8"/>
    <mergeCell ref="B2:R2"/>
    <mergeCell ref="H4:I4"/>
    <mergeCell ref="A4:E4"/>
    <mergeCell ref="A7:A8"/>
    <mergeCell ref="B7:B8"/>
    <mergeCell ref="C7:C8"/>
    <mergeCell ref="D7:D8"/>
  </mergeCells>
  <conditionalFormatting sqref="A9:R27">
    <cfRule type="expression" dxfId="0" priority="1">
      <formula>MOD(ROW(),2)=1</formula>
    </cfRule>
  </conditionalFormatting>
  <hyperlinks>
    <hyperlink ref="M20" r:id="rId1" xr:uid="{B663693B-6FE4-4F7C-B255-C732A6C9C8FC}"/>
    <hyperlink ref="M21" r:id="rId2" xr:uid="{5F06AB47-636A-4AC3-82DD-A53FD307D664}"/>
    <hyperlink ref="M22" r:id="rId3" xr:uid="{3ED835E6-EF17-47A9-93E4-BB3AD62B242D}"/>
    <hyperlink ref="M23" r:id="rId4" xr:uid="{7837EC21-FD77-47F4-8C2B-4A0CDE4E517C}"/>
    <hyperlink ref="M25" r:id="rId5" xr:uid="{7687AC4C-EBC0-409D-A81A-70BCF877A748}"/>
    <hyperlink ref="M26" r:id="rId6" xr:uid="{2091282D-0103-4751-A612-47ED4607432F}"/>
    <hyperlink ref="M24" r:id="rId7" xr:uid="{7418F108-D5C3-4754-AE8F-9B5D5EAF9BFA}"/>
    <hyperlink ref="M9" r:id="rId8" xr:uid="{3A32801E-B793-40AF-8F3A-0FEDBA978ACF}"/>
    <hyperlink ref="M13" r:id="rId9" xr:uid="{DF47E8E4-42E3-49C5-9582-97FCD1643F40}"/>
    <hyperlink ref="M14" r:id="rId10" xr:uid="{292E7C3F-248B-4C1D-90AB-A4E9F3024FA3}"/>
    <hyperlink ref="M15" r:id="rId11" xr:uid="{6FC7B7EC-40C7-408B-B484-CE0DEC601612}"/>
    <hyperlink ref="M18" r:id="rId12" xr:uid="{EFDB49A3-F2ED-4C30-981F-C8C6909D7CEC}"/>
    <hyperlink ref="M19" r:id="rId13" xr:uid="{57C4A783-75D8-4F34-AC15-F13554E3EE44}"/>
    <hyperlink ref="M10" r:id="rId14" xr:uid="{13766983-401D-461D-8F9B-3F693D4B7D41}"/>
    <hyperlink ref="M11" r:id="rId15" xr:uid="{0B5C88A7-2E87-45CA-925D-BE3B11280C20}"/>
    <hyperlink ref="M16" r:id="rId16" xr:uid="{3A00AE2F-3767-49D7-96A2-4C9662719A59}"/>
    <hyperlink ref="M17" r:id="rId17" xr:uid="{F4005426-E4B7-4188-906C-3772F6186903}"/>
    <hyperlink ref="M12" r:id="rId18" xr:uid="{D6308CBF-4201-433A-A317-1E6847787024}"/>
  </hyperlinks>
  <pageMargins left="0.25" right="0.25" top="0.75" bottom="0.75" header="0.3" footer="0.3"/>
  <pageSetup paperSize="9" scale="54" fitToHeight="0" orientation="landscape" horizontalDpi="0" verticalDpi="0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BOM</vt:lpstr>
      <vt:lpstr>BOM!Zone_d_impression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2026-03-07T15:59:10Z</dcterms:modified>
</cp:coreProperties>
</file>